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C:\Users\becker\22.23 Financials\Apr 2023\"/>
    </mc:Choice>
  </mc:AlternateContent>
  <xr:revisionPtr revIDLastSave="0" documentId="13_ncr:1_{4B486103-74B3-4FC5-B3E1-BB5BFD7054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Sheet1!$A$1:$M$55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" l="1"/>
  <c r="C16" i="1"/>
  <c r="E9" i="1"/>
  <c r="C32" i="1"/>
  <c r="E16" i="1"/>
  <c r="F32" i="1"/>
  <c r="E32" i="1"/>
  <c r="B32" i="1"/>
  <c r="F16" i="1"/>
  <c r="F11" i="1"/>
  <c r="F9" i="1"/>
  <c r="E11" i="1"/>
  <c r="C33" i="1"/>
  <c r="C18" i="1"/>
  <c r="C11" i="1"/>
  <c r="B16" i="1"/>
  <c r="B18" i="1" s="1"/>
  <c r="B11" i="1"/>
  <c r="B52" i="1"/>
  <c r="B9" i="1"/>
  <c r="H52" i="1"/>
  <c r="H43" i="1"/>
  <c r="J32" i="1" l="1"/>
  <c r="J16" i="1"/>
  <c r="E53" i="1"/>
  <c r="B53" i="1"/>
  <c r="J11" i="1"/>
  <c r="J9" i="1"/>
  <c r="F53" i="1"/>
  <c r="C53" i="1"/>
  <c r="J53" i="1" l="1"/>
  <c r="H44" i="1" l="1"/>
  <c r="H41" i="1"/>
  <c r="H40" i="1"/>
  <c r="J42" i="1"/>
  <c r="F42" i="1"/>
  <c r="F45" i="1" s="1"/>
  <c r="C42" i="1"/>
  <c r="B42" i="1"/>
  <c r="E45" i="1" l="1"/>
  <c r="B45" i="1"/>
  <c r="H42" i="1"/>
  <c r="E18" i="1"/>
  <c r="H27" i="1"/>
  <c r="B10" i="1"/>
  <c r="J18" i="1"/>
  <c r="J10" i="1"/>
  <c r="J12" i="1" s="1"/>
  <c r="J45" i="1"/>
  <c r="C45" i="1"/>
  <c r="H39" i="1"/>
  <c r="H38" i="1"/>
  <c r="J33" i="1"/>
  <c r="F33" i="1"/>
  <c r="E33" i="1"/>
  <c r="B33" i="1"/>
  <c r="H32" i="1"/>
  <c r="H31" i="1"/>
  <c r="J29" i="1"/>
  <c r="F29" i="1"/>
  <c r="E29" i="1"/>
  <c r="C29" i="1"/>
  <c r="B29" i="1"/>
  <c r="H28" i="1"/>
  <c r="J25" i="1"/>
  <c r="F25" i="1"/>
  <c r="E25" i="1"/>
  <c r="C25" i="1"/>
  <c r="B25" i="1"/>
  <c r="H24" i="1"/>
  <c r="H23" i="1"/>
  <c r="F18" i="1"/>
  <c r="H15" i="1"/>
  <c r="H11" i="1"/>
  <c r="F10" i="1"/>
  <c r="E10" i="1"/>
  <c r="C10" i="1"/>
  <c r="H9" i="1"/>
  <c r="H51" i="1"/>
  <c r="H53" i="1" s="1"/>
  <c r="H8" i="1"/>
  <c r="H45" i="1" l="1"/>
  <c r="B12" i="1"/>
  <c r="B20" i="1" s="1"/>
  <c r="H33" i="1"/>
  <c r="F12" i="1"/>
  <c r="F20" i="1" s="1"/>
  <c r="E12" i="1"/>
  <c r="E20" i="1" s="1"/>
  <c r="E35" i="1" s="1"/>
  <c r="C12" i="1"/>
  <c r="C20" i="1" s="1"/>
  <c r="C35" i="1" s="1"/>
  <c r="H25" i="1"/>
  <c r="H29" i="1"/>
  <c r="H16" i="1"/>
  <c r="J20" i="1"/>
  <c r="J35" i="1" s="1"/>
  <c r="H10" i="1"/>
  <c r="H18" i="1"/>
  <c r="J47" i="1" l="1"/>
  <c r="J55" i="1" s="1"/>
  <c r="F35" i="1"/>
  <c r="F47" i="1" s="1"/>
  <c r="F55" i="1" s="1"/>
  <c r="C47" i="1"/>
  <c r="C55" i="1" s="1"/>
  <c r="B35" i="1"/>
  <c r="B47" i="1" s="1"/>
  <c r="B55" i="1" s="1"/>
  <c r="H12" i="1"/>
  <c r="H20" i="1" s="1"/>
  <c r="E47" i="1"/>
  <c r="E55" i="1" s="1"/>
  <c r="H35" i="1" l="1"/>
  <c r="H47" i="1" s="1"/>
  <c r="H5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tc={F9EBCCA6-59EF-498F-ADBF-D21FF2C04ECD}</author>
    <author>tc={BAFF2F1B-4F5F-4118-889A-A8F24BC28AFA}</author>
    <author>tc={EF9F8F7C-728B-4B06-804B-83A7EC77490E}</author>
    <author>tc={F2ADA6BA-FFD2-451C-9CEC-94F17C773C5B}</author>
    <author>tc={ACAA3CBB-7EE6-4E56-A464-F10BD29E21AD}</author>
    <author>tc={4E27CD67-B5B0-4651-A30F-B2F6C10FEA8F}</author>
    <author>tc={879DBC04-9DB9-4015-8BE0-9BCABE9A2B9B}</author>
  </authors>
  <commentList>
    <comment ref="B9" authorId="0" shapeId="0" xr:uid="{F9EBCCA6-59EF-498F-ADBF-D21FF2C04ECD}">
      <text>
        <t>[Threaded comment]
Your version of Excel allows you to read this threaded comment; however, any edits to it will get removed if the file is opened in a newer version of Excel. Learn more: https://go.microsoft.com/fwlink/?linkid=870924
Comment:
    Total Church Other Income -Bingo Income</t>
      </text>
    </comment>
    <comment ref="C9" authorId="1" shapeId="0" xr:uid="{BAFF2F1B-4F5F-4118-889A-A8F24BC28AFA}">
      <text>
        <t>[Threaded comment]
Your version of Excel allows you to read this threaded comment; however, any edits to it will get removed if the file is opened in a newer version of Excel. Learn more: https://go.microsoft.com/fwlink/?linkid=870924
Comment:
    Chuch inc-bingo+ scrip</t>
      </text>
    </comment>
    <comment ref="B11" authorId="2" shapeId="0" xr:uid="{EF9F8F7C-728B-4B06-804B-83A7EC77490E}">
      <text>
        <t>[Threaded comment]
Your version of Excel allows you to read this threaded comment; however, any edits to it will get removed if the file is opened in a newer version of Excel. Learn more: https://go.microsoft.com/fwlink/?linkid=870924
Comment:
    Total Ch. Ord. Exp minus GL 42815 for bingo exp</t>
      </text>
    </comment>
    <comment ref="B16" authorId="3" shapeId="0" xr:uid="{F2ADA6BA-FFD2-451C-9CEC-94F17C773C5B}">
      <text>
        <t>[Threaded comment]
Your version of Excel allows you to read this threaded comment; however, any edits to it will get removed if the file is opened in a newer version of Excel. Learn more: https://go.microsoft.com/fwlink/?linkid=870924
Comment:
    Total Sch. Gen exp+Sch. Act Exp + Mobile Classroom</t>
      </text>
    </comment>
    <comment ref="C16" authorId="4" shapeId="0" xr:uid="{ACAA3CBB-7EE6-4E56-A464-F10BD29E21AD}">
      <text>
        <t>[Threaded comment]
Your version of Excel allows you to read this threaded comment; however, any edits to it will get removed if the file is opened in a newer version of Excel. Learn more: https://go.microsoft.com/fwlink/?linkid=870924
Comment:
    Total Sch. Gen exp+Sch. Act Exp + Mobile Classroom</t>
      </text>
    </comment>
    <comment ref="E16" authorId="5" shapeId="0" xr:uid="{4E27CD67-B5B0-4651-A30F-B2F6C10FEA8F}">
      <text>
        <t>[Threaded comment]
Your version of Excel allows you to read this threaded comment; however, any edits to it will get removed if the file is opened in a newer version of Excel. Learn more: https://go.microsoft.com/fwlink/?linkid=870924
Comment:
    Total Sch. Gen exp+Sch. Act Exp + Mobile Classroom</t>
      </text>
    </comment>
    <comment ref="B32" authorId="6" shapeId="0" xr:uid="{879DBC04-9DB9-4015-8BE0-9BCABE9A2B9B}">
      <text>
        <t>[Threaded comment]
Your version of Excel allows you to read this threaded comment; however, any edits to it will get removed if the file is opened in a newer version of Excel. Learn more: https://go.microsoft.com/fwlink/?linkid=870924
Comment:
    Total Preschool exp- Mobile Classrrom Exp</t>
      </text>
    </comment>
  </commentList>
</comments>
</file>

<file path=xl/sharedStrings.xml><?xml version="1.0" encoding="utf-8"?>
<sst xmlns="http://schemas.openxmlformats.org/spreadsheetml/2006/main" count="54" uniqueCount="52">
  <si>
    <t>Good Shepherd Parish</t>
  </si>
  <si>
    <t>Income Statement</t>
  </si>
  <si>
    <t xml:space="preserve"> </t>
  </si>
  <si>
    <t>Favor/</t>
  </si>
  <si>
    <t xml:space="preserve">Unfavorable </t>
  </si>
  <si>
    <t>Annual</t>
  </si>
  <si>
    <t>Monthly</t>
  </si>
  <si>
    <t xml:space="preserve"> Year to Date</t>
  </si>
  <si>
    <t>Act YTD vs</t>
  </si>
  <si>
    <t xml:space="preserve"> Budget</t>
  </si>
  <si>
    <t>Actual</t>
  </si>
  <si>
    <t>Budget</t>
  </si>
  <si>
    <t>Bud YTD</t>
  </si>
  <si>
    <t>Church</t>
  </si>
  <si>
    <t>Collections</t>
  </si>
  <si>
    <t>Bingo Income -Net</t>
  </si>
  <si>
    <t xml:space="preserve">Other Church </t>
  </si>
  <si>
    <t>Total Church Income</t>
  </si>
  <si>
    <t>Church Expenses</t>
  </si>
  <si>
    <t xml:space="preserve">                 Net Church</t>
  </si>
  <si>
    <t xml:space="preserve">School </t>
  </si>
  <si>
    <t>School Income - tuition/book…</t>
  </si>
  <si>
    <t>School Ordinary/Admin Exp.</t>
  </si>
  <si>
    <t xml:space="preserve">                 Net School</t>
  </si>
  <si>
    <t>Net School &amp; Parish</t>
  </si>
  <si>
    <t>Self Supporting Programs</t>
  </si>
  <si>
    <t>Café Progam Income</t>
  </si>
  <si>
    <t>Café Expense</t>
  </si>
  <si>
    <t xml:space="preserve">                 Net Café</t>
  </si>
  <si>
    <t>GAP Income</t>
  </si>
  <si>
    <t>GAP Expense</t>
  </si>
  <si>
    <t xml:space="preserve">                 Net GAP</t>
  </si>
  <si>
    <t>Little Rams Income</t>
  </si>
  <si>
    <t>Little Rams Expense</t>
  </si>
  <si>
    <t xml:space="preserve">                 Net Little Rams</t>
  </si>
  <si>
    <t>Net Income Before Extraordinary I/E</t>
  </si>
  <si>
    <t>Capital</t>
  </si>
  <si>
    <t>Investing in the Future Contributions</t>
  </si>
  <si>
    <t>Capital Expenditures</t>
  </si>
  <si>
    <t>GS School Capital Expenditures</t>
  </si>
  <si>
    <t xml:space="preserve">Net Capital </t>
  </si>
  <si>
    <t>Grand Total Net</t>
  </si>
  <si>
    <t>Bequest &amp; Donations</t>
  </si>
  <si>
    <t>PPP Loan Forgiveness</t>
  </si>
  <si>
    <t xml:space="preserve">         Extra Ordin Income</t>
  </si>
  <si>
    <t>Bingo - Net "Below the Line"</t>
  </si>
  <si>
    <t>Contributions - Parking lot 2017 -Stew</t>
  </si>
  <si>
    <t>Bingo Exp - Cleanup and Security</t>
  </si>
  <si>
    <t>July 1, 2022 to June 30,2023</t>
  </si>
  <si>
    <t xml:space="preserve">                           agrees to general ledger</t>
  </si>
  <si>
    <t>2022-2023</t>
  </si>
  <si>
    <t xml:space="preserve">10 mos July 1, 2022 - April 30, 2023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</si>
</sst>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6"/>
      <color theme="1"/>
      <name val="Calibri"/>
      <family val="2"/>
      <scheme val="minor"/>
    </font>
    <font>
      <b/>
      <sz val="16"/>
      <color rgb="FF00B050"/>
      <name val="Calibri"/>
      <family val="2"/>
      <scheme val="minor"/>
    </font>
    <font>
      <u val="double"/>
      <sz val="16"/>
      <color theme="1"/>
      <name val="Calibri"/>
      <family val="2"/>
      <scheme val="minor"/>
    </font>
    <font>
      <u val="doubleAccounting"/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u val="doubleAccounting"/>
      <sz val="16"/>
      <name val="Calibri"/>
      <family val="2"/>
      <scheme val="minor"/>
    </font>
    <font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6" fontId="1" fillId="0" borderId="0" xfId="0" applyNumberFormat="1" applyFont="1"/>
    <xf numFmtId="6" fontId="1" fillId="0" borderId="1" xfId="0" applyNumberFormat="1" applyFont="1" applyBorder="1"/>
    <xf numFmtId="6" fontId="3" fillId="0" borderId="0" xfId="0" applyNumberFormat="1" applyFont="1"/>
    <xf numFmtId="10" fontId="1" fillId="0" borderId="0" xfId="0" applyNumberFormat="1" applyFont="1"/>
    <xf numFmtId="6" fontId="1" fillId="0" borderId="2" xfId="0" applyNumberFormat="1" applyFont="1" applyBorder="1"/>
    <xf numFmtId="6" fontId="2" fillId="0" borderId="3" xfId="0" applyNumberFormat="1" applyFont="1" applyBorder="1"/>
    <xf numFmtId="6" fontId="5" fillId="0" borderId="0" xfId="0" applyNumberFormat="1" applyFont="1"/>
    <xf numFmtId="43" fontId="1" fillId="0" borderId="0" xfId="0" applyNumberFormat="1" applyFont="1"/>
    <xf numFmtId="43" fontId="2" fillId="0" borderId="0" xfId="0" applyNumberFormat="1" applyFont="1"/>
    <xf numFmtId="164" fontId="1" fillId="0" borderId="0" xfId="0" applyNumberFormat="1" applyFont="1"/>
    <xf numFmtId="17" fontId="1" fillId="0" borderId="0" xfId="0" applyNumberFormat="1" applyFont="1"/>
    <xf numFmtId="44" fontId="6" fillId="0" borderId="0" xfId="0" applyNumberFormat="1" applyFont="1"/>
    <xf numFmtId="0" fontId="1" fillId="2" borderId="0" xfId="0" applyFont="1" applyFill="1"/>
    <xf numFmtId="6" fontId="3" fillId="2" borderId="0" xfId="0" applyNumberFormat="1" applyFont="1" applyFill="1"/>
    <xf numFmtId="6" fontId="5" fillId="2" borderId="0" xfId="0" applyNumberFormat="1" applyFont="1" applyFill="1"/>
    <xf numFmtId="0" fontId="1" fillId="2" borderId="1" xfId="0" applyFont="1" applyFill="1" applyBorder="1"/>
    <xf numFmtId="0" fontId="3" fillId="2" borderId="0" xfId="0" applyFont="1" applyFill="1"/>
    <xf numFmtId="0" fontId="1" fillId="2" borderId="2" xfId="0" applyFont="1" applyFill="1" applyBorder="1"/>
    <xf numFmtId="0" fontId="1" fillId="2" borderId="3" xfId="0" applyFont="1" applyFill="1" applyBorder="1"/>
    <xf numFmtId="6" fontId="1" fillId="2" borderId="0" xfId="0" applyNumberFormat="1" applyFont="1" applyFill="1"/>
    <xf numFmtId="6" fontId="1" fillId="2" borderId="1" xfId="0" applyNumberFormat="1" applyFont="1" applyFill="1" applyBorder="1"/>
    <xf numFmtId="6" fontId="1" fillId="2" borderId="2" xfId="0" applyNumberFormat="1" applyFont="1" applyFill="1" applyBorder="1"/>
    <xf numFmtId="6" fontId="4" fillId="2" borderId="3" xfId="0" applyNumberFormat="1" applyFont="1" applyFill="1" applyBorder="1"/>
    <xf numFmtId="0" fontId="5" fillId="2" borderId="0" xfId="0" applyFont="1" applyFill="1"/>
    <xf numFmtId="15" fontId="1" fillId="0" borderId="0" xfId="0" applyNumberFormat="1" applyFont="1"/>
    <xf numFmtId="44" fontId="1" fillId="0" borderId="0" xfId="0" applyNumberFormat="1" applyFont="1"/>
    <xf numFmtId="15" fontId="3" fillId="0" borderId="0" xfId="0" applyNumberFormat="1" applyFont="1"/>
    <xf numFmtId="15" fontId="7" fillId="0" borderId="0" xfId="0" applyNumberFormat="1" applyFont="1"/>
    <xf numFmtId="44" fontId="8" fillId="0" borderId="0" xfId="0" applyNumberFormat="1" applyFont="1"/>
    <xf numFmtId="0" fontId="5" fillId="0" borderId="0" xfId="0" applyFont="1"/>
    <xf numFmtId="6" fontId="2" fillId="0" borderId="0" xfId="0" applyNumberFormat="1" applyFont="1"/>
    <xf numFmtId="0" fontId="1" fillId="0" borderId="4" xfId="0" applyFont="1" applyBorder="1"/>
    <xf numFmtId="0" fontId="1" fillId="0" borderId="5" xfId="0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3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Ruth Becker" id="{9F61F8BB-6D08-4863-A257-8F87D3A99688}" userId="S::rbecker@gscsrams.com::57430be1-7fe8-41da-8109-fff7bfba5380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9" dT="2023-05-12T13:55:07.61" personId="{9F61F8BB-6D08-4863-A257-8F87D3A99688}" id="{F9EBCCA6-59EF-498F-ADBF-D21FF2C04ECD}">
    <text>Total Church Other Income -Bingo Income</text>
  </threadedComment>
  <threadedComment ref="C9" dT="2023-05-12T19:43:16.93" personId="{9F61F8BB-6D08-4863-A257-8F87D3A99688}" id="{BAFF2F1B-4F5F-4118-889A-A8F24BC28AFA}">
    <text>Chuch inc-bingo+ scrip</text>
  </threadedComment>
  <threadedComment ref="B11" dT="2023-05-12T14:09:41.83" personId="{9F61F8BB-6D08-4863-A257-8F87D3A99688}" id="{EF9F8F7C-728B-4B06-804B-83A7EC77490E}">
    <text>Total Ch. Ord. Exp minus GL 42815 for bingo exp</text>
  </threadedComment>
  <threadedComment ref="B16" dT="2023-05-12T14:12:06.17" personId="{9F61F8BB-6D08-4863-A257-8F87D3A99688}" id="{F2ADA6BA-FFD2-451C-9CEC-94F17C773C5B}">
    <text>Total Sch. Gen exp+Sch. Act Exp + Mobile Classroom</text>
  </threadedComment>
  <threadedComment ref="C16" dT="2023-05-12T14:19:57.06" personId="{9F61F8BB-6D08-4863-A257-8F87D3A99688}" id="{ACAA3CBB-7EE6-4E56-A464-F10BD29E21AD}">
    <text>Total Sch. Gen exp+Sch. Act Exp + Mobile Classroom</text>
  </threadedComment>
  <threadedComment ref="E16" dT="2023-05-12T14:41:14.33" personId="{9F61F8BB-6D08-4863-A257-8F87D3A99688}" id="{4E27CD67-B5B0-4651-A30F-B2F6C10FEA8F}">
    <text>Total Sch. Gen exp+Sch. Act Exp + Mobile Classroom</text>
  </threadedComment>
  <threadedComment ref="B32" dT="2023-05-12T14:15:11.24" personId="{9F61F8BB-6D08-4863-A257-8F87D3A99688}" id="{879DBC04-9DB9-4015-8BE0-9BCABE9A2B9B}">
    <text>Total Preschool exp- Mobile Classrrom Exp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78"/>
  <sheetViews>
    <sheetView tabSelected="1" zoomScaleNormal="100" workbookViewId="0">
      <selection activeCell="E11" sqref="E11"/>
    </sheetView>
  </sheetViews>
  <sheetFormatPr defaultColWidth="9.140625" defaultRowHeight="21" x14ac:dyDescent="0.35"/>
  <cols>
    <col min="1" max="1" width="47.5703125" style="1" customWidth="1"/>
    <col min="2" max="2" width="21.140625" style="1" customWidth="1"/>
    <col min="3" max="3" width="24.28515625" style="1" customWidth="1"/>
    <col min="4" max="4" width="1.42578125" style="1" customWidth="1"/>
    <col min="5" max="5" width="17.140625" style="1" bestFit="1" customWidth="1"/>
    <col min="6" max="6" width="18.42578125" style="1" customWidth="1"/>
    <col min="7" max="7" width="1.5703125" style="1" customWidth="1"/>
    <col min="8" max="8" width="19.42578125" style="1" customWidth="1"/>
    <col min="9" max="9" width="1.5703125" style="1" customWidth="1"/>
    <col min="10" max="10" width="21.5703125" style="1" customWidth="1"/>
    <col min="11" max="11" width="2.28515625" style="1" customWidth="1"/>
    <col min="12" max="12" width="21.5703125" style="1" customWidth="1"/>
    <col min="13" max="13" width="35.85546875" style="1" customWidth="1"/>
    <col min="14" max="14" width="16.28515625" style="1" bestFit="1" customWidth="1"/>
    <col min="15" max="15" width="18" style="1" customWidth="1"/>
    <col min="16" max="16" width="0.85546875" style="1" customWidth="1"/>
    <col min="17" max="17" width="26.28515625" style="1" customWidth="1"/>
    <col min="18" max="18" width="21.7109375" style="1" customWidth="1"/>
    <col min="19" max="19" width="20.7109375" style="1" customWidth="1"/>
    <col min="20" max="20" width="21.28515625" style="1" customWidth="1"/>
    <col min="21" max="16384" width="9.140625" style="1"/>
  </cols>
  <sheetData>
    <row r="1" spans="1:17" x14ac:dyDescent="0.35">
      <c r="A1" s="1" t="s">
        <v>0</v>
      </c>
      <c r="B1" s="39" t="s">
        <v>48</v>
      </c>
      <c r="C1" s="39"/>
      <c r="D1" s="39"/>
      <c r="E1" s="39"/>
      <c r="F1" s="39"/>
      <c r="G1" s="39"/>
      <c r="H1" s="39"/>
      <c r="I1" s="39"/>
      <c r="J1" s="39"/>
      <c r="K1" s="3"/>
      <c r="L1" s="3"/>
    </row>
    <row r="2" spans="1:17" x14ac:dyDescent="0.35">
      <c r="A2" s="1" t="s">
        <v>1</v>
      </c>
      <c r="C2" s="1" t="s">
        <v>2</v>
      </c>
    </row>
    <row r="3" spans="1:17" x14ac:dyDescent="0.35">
      <c r="H3" s="1" t="s">
        <v>3</v>
      </c>
    </row>
    <row r="4" spans="1:17" x14ac:dyDescent="0.35">
      <c r="A4" s="2" t="s">
        <v>51</v>
      </c>
      <c r="D4" s="18"/>
      <c r="G4" s="18"/>
      <c r="H4" s="1" t="s">
        <v>4</v>
      </c>
      <c r="I4" s="18"/>
      <c r="J4" s="3" t="s">
        <v>5</v>
      </c>
      <c r="K4" s="3"/>
      <c r="L4" s="41"/>
    </row>
    <row r="5" spans="1:17" x14ac:dyDescent="0.35">
      <c r="A5" s="2"/>
      <c r="B5" s="40" t="s">
        <v>6</v>
      </c>
      <c r="C5" s="40"/>
      <c r="D5" s="18"/>
      <c r="E5" s="39" t="s">
        <v>7</v>
      </c>
      <c r="F5" s="39"/>
      <c r="G5" s="18"/>
      <c r="H5" s="1" t="s">
        <v>8</v>
      </c>
      <c r="I5" s="18"/>
      <c r="J5" s="3" t="s">
        <v>9</v>
      </c>
      <c r="K5" s="3"/>
      <c r="L5" s="41"/>
    </row>
    <row r="6" spans="1:17" x14ac:dyDescent="0.35">
      <c r="B6" s="4" t="s">
        <v>10</v>
      </c>
      <c r="C6" s="4" t="s">
        <v>11</v>
      </c>
      <c r="D6" s="21"/>
      <c r="E6" s="4" t="s">
        <v>10</v>
      </c>
      <c r="F6" s="4" t="s">
        <v>11</v>
      </c>
      <c r="G6" s="21"/>
      <c r="H6" s="5" t="s">
        <v>12</v>
      </c>
      <c r="I6" s="21"/>
      <c r="J6" s="4" t="s">
        <v>50</v>
      </c>
      <c r="K6" s="3"/>
      <c r="L6" s="42"/>
    </row>
    <row r="7" spans="1:17" x14ac:dyDescent="0.35">
      <c r="A7" s="2" t="s">
        <v>13</v>
      </c>
      <c r="D7" s="18"/>
      <c r="G7" s="18"/>
      <c r="I7" s="18"/>
    </row>
    <row r="8" spans="1:17" x14ac:dyDescent="0.35">
      <c r="A8" s="1" t="s">
        <v>14</v>
      </c>
      <c r="B8" s="6">
        <v>105642.7</v>
      </c>
      <c r="C8" s="6">
        <v>96000</v>
      </c>
      <c r="D8" s="18"/>
      <c r="E8" s="6">
        <v>1088029.32</v>
      </c>
      <c r="F8" s="6">
        <v>1056000</v>
      </c>
      <c r="G8" s="18"/>
      <c r="H8" s="6">
        <f>+E8-F8</f>
        <v>32029.320000000065</v>
      </c>
      <c r="I8" s="25"/>
      <c r="J8" s="6">
        <v>1272000</v>
      </c>
      <c r="K8" s="6"/>
      <c r="L8" s="6"/>
    </row>
    <row r="9" spans="1:17" x14ac:dyDescent="0.35">
      <c r="A9" s="1" t="s">
        <v>16</v>
      </c>
      <c r="B9" s="7">
        <f>10392.58-9146.21</f>
        <v>1246.3700000000008</v>
      </c>
      <c r="C9" s="7">
        <f>11140-10000+3000</f>
        <v>4140</v>
      </c>
      <c r="D9" s="21"/>
      <c r="E9" s="7">
        <f>221163.59-131760.26+3500</f>
        <v>92903.329999999987</v>
      </c>
      <c r="F9" s="7">
        <f>189915-100000+6000</f>
        <v>95915</v>
      </c>
      <c r="G9" s="21"/>
      <c r="H9" s="7">
        <f t="shared" ref="H9" si="0">+E9-F9</f>
        <v>-3011.6700000000128</v>
      </c>
      <c r="I9" s="26"/>
      <c r="J9" s="7">
        <f>279500-120000+6000</f>
        <v>165500</v>
      </c>
      <c r="K9" s="6"/>
      <c r="L9" s="7"/>
    </row>
    <row r="10" spans="1:17" x14ac:dyDescent="0.35">
      <c r="A10" s="1" t="s">
        <v>17</v>
      </c>
      <c r="B10" s="6">
        <f>SUM(B8:B9)</f>
        <v>106889.06999999999</v>
      </c>
      <c r="C10" s="6">
        <f>SUM(C8:C9)</f>
        <v>100140</v>
      </c>
      <c r="D10" s="18"/>
      <c r="E10" s="6">
        <f>SUM(E8:E9)</f>
        <v>1180932.6500000001</v>
      </c>
      <c r="F10" s="6">
        <f>SUM(F8:F9)</f>
        <v>1151915</v>
      </c>
      <c r="G10" s="18"/>
      <c r="H10" s="6">
        <f>+E10-F10</f>
        <v>29017.65000000014</v>
      </c>
      <c r="I10" s="25"/>
      <c r="J10" s="6">
        <f>SUM(J8:J9)</f>
        <v>1437500</v>
      </c>
      <c r="K10" s="6"/>
      <c r="L10" s="6"/>
      <c r="N10" s="6"/>
    </row>
    <row r="11" spans="1:17" x14ac:dyDescent="0.35">
      <c r="A11" s="1" t="s">
        <v>18</v>
      </c>
      <c r="B11" s="7">
        <f>64751.96-960</f>
        <v>63791.96</v>
      </c>
      <c r="C11" s="7">
        <f>63410-1885</f>
        <v>61525</v>
      </c>
      <c r="D11" s="21"/>
      <c r="E11" s="7">
        <f>692000.37-13960</f>
        <v>678040.37</v>
      </c>
      <c r="F11" s="7">
        <f>669030-20370</f>
        <v>648660</v>
      </c>
      <c r="G11" s="21"/>
      <c r="H11" s="7">
        <f>+F11-E11</f>
        <v>-29380.369999999995</v>
      </c>
      <c r="I11" s="26"/>
      <c r="J11" s="7">
        <f>795405-24500</f>
        <v>770905</v>
      </c>
      <c r="K11" s="6"/>
      <c r="L11" s="7"/>
    </row>
    <row r="12" spans="1:17" x14ac:dyDescent="0.35">
      <c r="A12" s="2" t="s">
        <v>19</v>
      </c>
      <c r="B12" s="8">
        <f>+B10-B11</f>
        <v>43097.109999999993</v>
      </c>
      <c r="C12" s="8">
        <f>+C10-C11</f>
        <v>38615</v>
      </c>
      <c r="D12" s="22"/>
      <c r="E12" s="8">
        <f>+E10-E11</f>
        <v>502892.28000000014</v>
      </c>
      <c r="F12" s="8">
        <f>+F10-F11</f>
        <v>503255</v>
      </c>
      <c r="G12" s="22"/>
      <c r="H12" s="8">
        <f>+E12-F12</f>
        <v>-362.71999999985565</v>
      </c>
      <c r="I12" s="19"/>
      <c r="J12" s="8">
        <f>+J10-J11</f>
        <v>666595</v>
      </c>
      <c r="K12" s="8"/>
      <c r="L12" s="8"/>
      <c r="N12" s="6"/>
    </row>
    <row r="13" spans="1:17" x14ac:dyDescent="0.35">
      <c r="D13" s="18"/>
      <c r="G13" s="18"/>
      <c r="I13" s="18"/>
      <c r="N13" s="6"/>
    </row>
    <row r="14" spans="1:17" x14ac:dyDescent="0.35">
      <c r="A14" s="2" t="s">
        <v>20</v>
      </c>
      <c r="D14" s="18"/>
      <c r="G14" s="18"/>
      <c r="I14" s="18"/>
    </row>
    <row r="15" spans="1:17" x14ac:dyDescent="0.35">
      <c r="A15" s="1" t="s">
        <v>21</v>
      </c>
      <c r="B15" s="6">
        <v>41512.370000000003</v>
      </c>
      <c r="C15" s="6">
        <v>87360</v>
      </c>
      <c r="D15" s="18"/>
      <c r="E15" s="6">
        <v>1576351.46</v>
      </c>
      <c r="F15" s="6">
        <v>1529620</v>
      </c>
      <c r="G15" s="18"/>
      <c r="H15" s="6">
        <f>+E15-F15</f>
        <v>46731.459999999963</v>
      </c>
      <c r="I15" s="25"/>
      <c r="J15" s="6">
        <v>1693725</v>
      </c>
      <c r="K15" s="6"/>
      <c r="L15" s="6"/>
    </row>
    <row r="16" spans="1:17" x14ac:dyDescent="0.35">
      <c r="A16" s="1" t="s">
        <v>22</v>
      </c>
      <c r="B16" s="7">
        <f>171320.49+5674.92+1444.8</f>
        <v>178440.21</v>
      </c>
      <c r="C16" s="7">
        <f>169693+6325+1445</f>
        <v>177463</v>
      </c>
      <c r="D16" s="21"/>
      <c r="E16" s="7">
        <f>1852584.52+167854.84+14447.4</f>
        <v>2034886.76</v>
      </c>
      <c r="F16" s="7">
        <f>1830974+147825+14460</f>
        <v>1993259</v>
      </c>
      <c r="G16" s="21"/>
      <c r="H16" s="7">
        <f>+F16-E16</f>
        <v>-41627.760000000009</v>
      </c>
      <c r="I16" s="26"/>
      <c r="J16" s="7">
        <f>2166755+161000+17350</f>
        <v>2345105</v>
      </c>
      <c r="K16" s="6"/>
      <c r="L16" s="7"/>
      <c r="O16" s="6"/>
      <c r="P16" s="6"/>
      <c r="Q16" s="9"/>
    </row>
    <row r="17" spans="1:17" x14ac:dyDescent="0.35">
      <c r="B17" s="6"/>
      <c r="C17" s="6"/>
      <c r="D17" s="18"/>
      <c r="E17" s="6"/>
      <c r="F17" s="6"/>
      <c r="G17" s="18"/>
      <c r="H17" s="6"/>
      <c r="I17" s="25"/>
      <c r="J17" s="6"/>
      <c r="K17" s="6"/>
      <c r="L17" s="6"/>
      <c r="O17" s="6"/>
      <c r="P17" s="6"/>
      <c r="Q17" s="9"/>
    </row>
    <row r="18" spans="1:17" x14ac:dyDescent="0.35">
      <c r="A18" s="2" t="s">
        <v>23</v>
      </c>
      <c r="B18" s="6">
        <f>+B15-B16-B17</f>
        <v>-136927.84</v>
      </c>
      <c r="C18" s="6">
        <f>+C15-C16</f>
        <v>-90103</v>
      </c>
      <c r="D18" s="18"/>
      <c r="E18" s="6">
        <f>+E15-E16</f>
        <v>-458535.30000000005</v>
      </c>
      <c r="F18" s="6">
        <f>+F15-F16</f>
        <v>-463639</v>
      </c>
      <c r="G18" s="18"/>
      <c r="H18" s="6">
        <f>+E18-F18</f>
        <v>5103.6999999999534</v>
      </c>
      <c r="I18" s="25"/>
      <c r="J18" s="6">
        <f>+J15-J16</f>
        <v>-651380</v>
      </c>
      <c r="K18" s="6"/>
      <c r="L18" s="6"/>
      <c r="M18" s="37"/>
      <c r="N18" s="6"/>
    </row>
    <row r="19" spans="1:17" x14ac:dyDescent="0.35">
      <c r="D19" s="18"/>
      <c r="G19" s="18"/>
      <c r="I19" s="18"/>
      <c r="M19" s="38"/>
      <c r="Q19" s="6"/>
    </row>
    <row r="20" spans="1:17" x14ac:dyDescent="0.35">
      <c r="A20" s="2" t="s">
        <v>24</v>
      </c>
      <c r="B20" s="8">
        <f>B18+B12</f>
        <v>-93830.73000000001</v>
      </c>
      <c r="C20" s="8">
        <f>C18+C12</f>
        <v>-51488</v>
      </c>
      <c r="D20" s="22"/>
      <c r="E20" s="8">
        <f>E18+E12</f>
        <v>44356.980000000098</v>
      </c>
      <c r="F20" s="8">
        <f>F18+F12</f>
        <v>39616</v>
      </c>
      <c r="G20" s="22"/>
      <c r="H20" s="8">
        <f>H18+H12</f>
        <v>4740.9800000000978</v>
      </c>
      <c r="I20" s="19"/>
      <c r="J20" s="8">
        <f>J18+J12</f>
        <v>15215</v>
      </c>
      <c r="K20" s="8"/>
      <c r="L20" s="8"/>
      <c r="N20" s="6"/>
    </row>
    <row r="21" spans="1:17" x14ac:dyDescent="0.35">
      <c r="D21" s="18"/>
      <c r="G21" s="18"/>
      <c r="I21" s="18"/>
      <c r="Q21" s="9"/>
    </row>
    <row r="22" spans="1:17" x14ac:dyDescent="0.35">
      <c r="A22" s="2" t="s">
        <v>25</v>
      </c>
      <c r="D22" s="18"/>
      <c r="G22" s="18"/>
      <c r="I22" s="18"/>
    </row>
    <row r="23" spans="1:17" x14ac:dyDescent="0.35">
      <c r="A23" s="1" t="s">
        <v>26</v>
      </c>
      <c r="B23" s="6">
        <v>39115.01</v>
      </c>
      <c r="C23" s="6">
        <v>13360</v>
      </c>
      <c r="D23" s="18"/>
      <c r="E23" s="6">
        <v>233190</v>
      </c>
      <c r="F23" s="6">
        <v>144270</v>
      </c>
      <c r="G23" s="18"/>
      <c r="H23" s="6">
        <f>+E23-F23</f>
        <v>88920</v>
      </c>
      <c r="I23" s="25"/>
      <c r="J23" s="6">
        <v>171000</v>
      </c>
      <c r="K23" s="6"/>
      <c r="L23" s="6"/>
    </row>
    <row r="24" spans="1:17" x14ac:dyDescent="0.35">
      <c r="A24" s="1" t="s">
        <v>27</v>
      </c>
      <c r="B24" s="7">
        <v>13797.3</v>
      </c>
      <c r="C24" s="7">
        <v>15777</v>
      </c>
      <c r="D24" s="21"/>
      <c r="E24" s="7">
        <v>147877.41</v>
      </c>
      <c r="F24" s="7">
        <v>147744</v>
      </c>
      <c r="G24" s="21"/>
      <c r="H24" s="7">
        <f>+F24-E24</f>
        <v>-133.41000000000349</v>
      </c>
      <c r="I24" s="26"/>
      <c r="J24" s="7">
        <v>171000</v>
      </c>
      <c r="K24" s="6"/>
      <c r="L24" s="7"/>
    </row>
    <row r="25" spans="1:17" x14ac:dyDescent="0.35">
      <c r="A25" s="2" t="s">
        <v>28</v>
      </c>
      <c r="B25" s="6">
        <f>+B23-B24</f>
        <v>25317.710000000003</v>
      </c>
      <c r="C25" s="6">
        <f>+C23-C24</f>
        <v>-2417</v>
      </c>
      <c r="D25" s="18"/>
      <c r="E25" s="6">
        <f>+E23-E24</f>
        <v>85312.59</v>
      </c>
      <c r="F25" s="6">
        <f t="shared" ref="F25" si="1">+F23-F24</f>
        <v>-3474</v>
      </c>
      <c r="G25" s="18"/>
      <c r="H25" s="6">
        <f>+H24+H23</f>
        <v>88786.59</v>
      </c>
      <c r="I25" s="25"/>
      <c r="J25" s="6">
        <f t="shared" ref="J25" si="2">+J23-J24</f>
        <v>0</v>
      </c>
      <c r="K25" s="6"/>
      <c r="L25" s="6"/>
      <c r="N25" s="6"/>
    </row>
    <row r="26" spans="1:17" x14ac:dyDescent="0.35">
      <c r="D26" s="18"/>
      <c r="G26" s="18"/>
      <c r="I26" s="18"/>
    </row>
    <row r="27" spans="1:17" x14ac:dyDescent="0.35">
      <c r="A27" s="1" t="s">
        <v>29</v>
      </c>
      <c r="B27" s="6">
        <v>8714</v>
      </c>
      <c r="C27" s="6">
        <v>5500</v>
      </c>
      <c r="D27" s="18"/>
      <c r="E27" s="6">
        <v>86029.97</v>
      </c>
      <c r="F27" s="6">
        <v>49100</v>
      </c>
      <c r="G27" s="18"/>
      <c r="H27" s="6">
        <f>+E27-F27</f>
        <v>36929.97</v>
      </c>
      <c r="I27" s="25"/>
      <c r="J27" s="6">
        <v>60000</v>
      </c>
      <c r="K27" s="6"/>
      <c r="L27" s="6"/>
      <c r="O27" s="6"/>
      <c r="P27" s="6"/>
    </row>
    <row r="28" spans="1:17" x14ac:dyDescent="0.35">
      <c r="A28" s="1" t="s">
        <v>30</v>
      </c>
      <c r="B28" s="7">
        <v>4511.47</v>
      </c>
      <c r="C28" s="7">
        <v>5850</v>
      </c>
      <c r="D28" s="21"/>
      <c r="E28" s="7">
        <v>56314.14</v>
      </c>
      <c r="F28" s="7">
        <v>51545</v>
      </c>
      <c r="G28" s="21"/>
      <c r="H28" s="7">
        <f>+F28-E28</f>
        <v>-4769.1399999999994</v>
      </c>
      <c r="I28" s="26"/>
      <c r="J28" s="7">
        <v>60000</v>
      </c>
      <c r="K28" s="6"/>
      <c r="L28" s="7"/>
    </row>
    <row r="29" spans="1:17" x14ac:dyDescent="0.35">
      <c r="A29" s="2" t="s">
        <v>31</v>
      </c>
      <c r="B29" s="6">
        <f>+B27-B28</f>
        <v>4202.53</v>
      </c>
      <c r="C29" s="6">
        <f>+C27-C28</f>
        <v>-350</v>
      </c>
      <c r="D29" s="18"/>
      <c r="E29" s="6">
        <f t="shared" ref="E29:F29" si="3">+E27-E28</f>
        <v>29715.83</v>
      </c>
      <c r="F29" s="6">
        <f t="shared" si="3"/>
        <v>-2445</v>
      </c>
      <c r="G29" s="18"/>
      <c r="H29" s="6">
        <f>+H28+H27</f>
        <v>32160.83</v>
      </c>
      <c r="I29" s="25"/>
      <c r="J29" s="6">
        <f t="shared" ref="J29" si="4">+J27-J28</f>
        <v>0</v>
      </c>
      <c r="K29" s="6"/>
      <c r="L29" s="6"/>
    </row>
    <row r="30" spans="1:17" x14ac:dyDescent="0.35">
      <c r="D30" s="18"/>
      <c r="G30" s="18"/>
      <c r="I30" s="18"/>
    </row>
    <row r="31" spans="1:17" x14ac:dyDescent="0.35">
      <c r="A31" s="1" t="s">
        <v>32</v>
      </c>
      <c r="B31" s="6">
        <v>15022.52</v>
      </c>
      <c r="C31" s="6">
        <v>17670</v>
      </c>
      <c r="D31" s="18"/>
      <c r="E31" s="6">
        <v>269685.64</v>
      </c>
      <c r="F31" s="6">
        <v>254370</v>
      </c>
      <c r="G31" s="18"/>
      <c r="H31" s="6">
        <f>+E31-F31</f>
        <v>15315.640000000014</v>
      </c>
      <c r="I31" s="25"/>
      <c r="J31" s="6">
        <v>289570</v>
      </c>
      <c r="K31" s="6"/>
      <c r="L31" s="6"/>
      <c r="N31" s="6"/>
    </row>
    <row r="32" spans="1:17" x14ac:dyDescent="0.35">
      <c r="A32" s="1" t="s">
        <v>33</v>
      </c>
      <c r="B32" s="7">
        <f>20703.01-1444.8</f>
        <v>19258.21</v>
      </c>
      <c r="C32" s="7">
        <f>24915-1445</f>
        <v>23470</v>
      </c>
      <c r="D32" s="21"/>
      <c r="E32" s="7">
        <f>234535.16-14447.4</f>
        <v>220087.76</v>
      </c>
      <c r="F32" s="7">
        <f>244665-14460</f>
        <v>230205</v>
      </c>
      <c r="G32" s="21"/>
      <c r="H32" s="7">
        <f>+F32-E32</f>
        <v>10117.239999999991</v>
      </c>
      <c r="I32" s="26"/>
      <c r="J32" s="7">
        <f>294450-17350</f>
        <v>277100</v>
      </c>
      <c r="K32" s="6"/>
      <c r="L32" s="7"/>
      <c r="N32" s="6"/>
      <c r="O32" s="6"/>
      <c r="P32" s="6"/>
    </row>
    <row r="33" spans="1:20" x14ac:dyDescent="0.35">
      <c r="A33" s="2" t="s">
        <v>34</v>
      </c>
      <c r="B33" s="6">
        <f>+B31-B32</f>
        <v>-4235.6899999999987</v>
      </c>
      <c r="C33" s="6">
        <f>C31-C32</f>
        <v>-5800</v>
      </c>
      <c r="D33" s="18"/>
      <c r="E33" s="6">
        <f t="shared" ref="E33:F33" si="5">+E31-E32</f>
        <v>49597.880000000005</v>
      </c>
      <c r="F33" s="6">
        <f t="shared" si="5"/>
        <v>24165</v>
      </c>
      <c r="G33" s="18"/>
      <c r="H33" s="6">
        <f>+H32+H31</f>
        <v>25432.880000000005</v>
      </c>
      <c r="I33" s="25"/>
      <c r="J33" s="6">
        <f t="shared" ref="J33" si="6">+J31-J32</f>
        <v>12470</v>
      </c>
      <c r="K33" s="6"/>
      <c r="L33" s="6"/>
      <c r="N33" s="6"/>
    </row>
    <row r="34" spans="1:20" x14ac:dyDescent="0.35">
      <c r="A34" s="2"/>
      <c r="B34" s="6"/>
      <c r="C34" s="6"/>
      <c r="D34" s="18"/>
      <c r="E34" s="6"/>
      <c r="F34" s="6"/>
      <c r="G34" s="18"/>
      <c r="I34" s="18"/>
      <c r="J34" s="6"/>
      <c r="K34" s="6"/>
      <c r="L34" s="6"/>
      <c r="N34" s="6"/>
    </row>
    <row r="35" spans="1:20" x14ac:dyDescent="0.35">
      <c r="A35" s="2" t="s">
        <v>35</v>
      </c>
      <c r="B35" s="7">
        <f>+B33+B29+B25+B20</f>
        <v>-68546.180000000008</v>
      </c>
      <c r="C35" s="7">
        <f>+C33+C29+C25+C20</f>
        <v>-60055</v>
      </c>
      <c r="D35" s="21"/>
      <c r="E35" s="7">
        <f>+E33+E29+E25+E20</f>
        <v>208983.28000000009</v>
      </c>
      <c r="F35" s="7">
        <f>+F33+F29+F25+F20</f>
        <v>57862</v>
      </c>
      <c r="G35" s="21"/>
      <c r="H35" s="7">
        <f>+E35-F35</f>
        <v>151121.28000000009</v>
      </c>
      <c r="I35" s="26"/>
      <c r="J35" s="7">
        <f>+J33+J29+J25+J20</f>
        <v>27685</v>
      </c>
      <c r="K35" s="6"/>
      <c r="L35" s="7"/>
      <c r="N35" s="6"/>
      <c r="O35" s="6"/>
      <c r="P35" s="6"/>
      <c r="Q35" s="6"/>
      <c r="R35" s="6"/>
      <c r="S35" s="6"/>
    </row>
    <row r="36" spans="1:20" x14ac:dyDescent="0.35">
      <c r="A36" s="2"/>
      <c r="B36" s="6"/>
      <c r="C36" s="6"/>
      <c r="D36" s="18"/>
      <c r="E36" s="6"/>
      <c r="F36" s="6"/>
      <c r="G36" s="18"/>
      <c r="I36" s="18"/>
      <c r="J36" s="6"/>
      <c r="K36" s="6"/>
      <c r="L36" s="6"/>
      <c r="N36" s="6"/>
      <c r="O36" s="6"/>
      <c r="P36" s="6"/>
    </row>
    <row r="37" spans="1:20" x14ac:dyDescent="0.35">
      <c r="A37" s="2" t="s">
        <v>36</v>
      </c>
      <c r="B37" s="6"/>
      <c r="D37" s="18"/>
      <c r="G37" s="18"/>
      <c r="I37" s="18"/>
      <c r="N37" s="6"/>
      <c r="O37" s="6"/>
      <c r="P37" s="6"/>
      <c r="R37" s="6"/>
      <c r="S37" s="6"/>
    </row>
    <row r="38" spans="1:20" x14ac:dyDescent="0.35">
      <c r="A38" s="1" t="s">
        <v>46</v>
      </c>
      <c r="B38" s="6">
        <v>0</v>
      </c>
      <c r="C38" s="6">
        <v>0</v>
      </c>
      <c r="D38" s="18"/>
      <c r="E38" s="6">
        <v>339</v>
      </c>
      <c r="F38" s="6">
        <v>0</v>
      </c>
      <c r="G38" s="18"/>
      <c r="H38" s="6">
        <f>+E38-F38</f>
        <v>339</v>
      </c>
      <c r="I38" s="25"/>
      <c r="J38" s="6">
        <v>0</v>
      </c>
      <c r="K38" s="6"/>
      <c r="L38" s="6"/>
      <c r="N38" s="6"/>
      <c r="O38" s="6"/>
      <c r="P38" s="6"/>
      <c r="Q38" s="6"/>
      <c r="R38" s="6"/>
      <c r="S38" s="6"/>
    </row>
    <row r="39" spans="1:20" x14ac:dyDescent="0.35">
      <c r="A39" s="1" t="s">
        <v>37</v>
      </c>
      <c r="B39" s="6">
        <v>560</v>
      </c>
      <c r="C39" s="6">
        <v>0</v>
      </c>
      <c r="D39" s="18"/>
      <c r="E39" s="6">
        <v>6649</v>
      </c>
      <c r="F39" s="6">
        <v>0</v>
      </c>
      <c r="G39" s="18"/>
      <c r="H39" s="6">
        <f>+E39-F39</f>
        <v>6649</v>
      </c>
      <c r="I39" s="25">
        <v>0</v>
      </c>
      <c r="J39" s="6">
        <v>0</v>
      </c>
      <c r="K39" s="6"/>
      <c r="L39" s="6"/>
      <c r="N39" s="6"/>
      <c r="O39" s="6"/>
      <c r="P39" s="6"/>
      <c r="R39" s="6"/>
      <c r="S39" s="6"/>
    </row>
    <row r="40" spans="1:20" x14ac:dyDescent="0.35">
      <c r="A40" s="1" t="s">
        <v>42</v>
      </c>
      <c r="B40" s="6">
        <v>0</v>
      </c>
      <c r="C40" s="6">
        <v>0</v>
      </c>
      <c r="D40" s="18"/>
      <c r="E40" s="6">
        <v>0</v>
      </c>
      <c r="F40" s="6">
        <v>0</v>
      </c>
      <c r="G40" s="18"/>
      <c r="H40" s="6">
        <f>+E40-F40</f>
        <v>0</v>
      </c>
      <c r="I40" s="25"/>
      <c r="J40" s="6">
        <v>0</v>
      </c>
      <c r="K40" s="6"/>
      <c r="L40" s="6"/>
      <c r="N40" s="6"/>
      <c r="O40" s="6"/>
      <c r="P40" s="6"/>
      <c r="R40" s="6"/>
      <c r="S40" s="6"/>
    </row>
    <row r="41" spans="1:20" x14ac:dyDescent="0.35">
      <c r="A41" s="1" t="s">
        <v>43</v>
      </c>
      <c r="B41" s="7">
        <v>0</v>
      </c>
      <c r="C41" s="7">
        <v>0</v>
      </c>
      <c r="D41" s="21"/>
      <c r="E41" s="7">
        <v>0</v>
      </c>
      <c r="F41" s="7">
        <v>0</v>
      </c>
      <c r="G41" s="21"/>
      <c r="H41" s="7">
        <f>+E41-F41</f>
        <v>0</v>
      </c>
      <c r="I41" s="26"/>
      <c r="J41" s="7">
        <v>0</v>
      </c>
      <c r="K41" s="6"/>
      <c r="L41" s="7"/>
      <c r="N41" s="6"/>
      <c r="O41" s="6"/>
      <c r="P41" s="6"/>
      <c r="R41" s="6"/>
      <c r="S41" s="6"/>
    </row>
    <row r="42" spans="1:20" x14ac:dyDescent="0.35">
      <c r="A42" s="1" t="s">
        <v>44</v>
      </c>
      <c r="B42" s="10">
        <f>SUM(B38:B41)</f>
        <v>560</v>
      </c>
      <c r="C42" s="10">
        <f>SUM(C38:C41)</f>
        <v>0</v>
      </c>
      <c r="D42" s="23"/>
      <c r="E42" s="10">
        <v>6987.88</v>
      </c>
      <c r="F42" s="10">
        <f>SUM(F38:F41)</f>
        <v>0</v>
      </c>
      <c r="G42" s="23"/>
      <c r="H42" s="7">
        <f>+E42-F42</f>
        <v>6987.88</v>
      </c>
      <c r="I42" s="27"/>
      <c r="J42" s="10">
        <f>SUM(J38:J41)</f>
        <v>0</v>
      </c>
      <c r="K42" s="6"/>
      <c r="L42" s="10"/>
      <c r="N42" s="6"/>
      <c r="O42" s="6"/>
      <c r="P42" s="6"/>
      <c r="R42" s="6"/>
      <c r="S42" s="6"/>
      <c r="T42" s="6"/>
    </row>
    <row r="43" spans="1:20" x14ac:dyDescent="0.35">
      <c r="A43" s="1" t="s">
        <v>39</v>
      </c>
      <c r="B43" s="6">
        <v>0</v>
      </c>
      <c r="C43" s="6">
        <v>0</v>
      </c>
      <c r="D43" s="18"/>
      <c r="E43" s="6">
        <v>754.88</v>
      </c>
      <c r="F43" s="6">
        <v>0</v>
      </c>
      <c r="G43" s="18"/>
      <c r="H43" s="6">
        <f>+F43-E43</f>
        <v>-754.88</v>
      </c>
      <c r="I43" s="25"/>
      <c r="J43" s="6">
        <v>0</v>
      </c>
      <c r="K43" s="6"/>
      <c r="L43" s="6"/>
      <c r="N43" s="6"/>
      <c r="O43" s="6"/>
      <c r="P43" s="6"/>
      <c r="R43" s="6"/>
      <c r="S43" s="6"/>
      <c r="T43" s="6"/>
    </row>
    <row r="44" spans="1:20" x14ac:dyDescent="0.35">
      <c r="A44" s="1" t="s">
        <v>38</v>
      </c>
      <c r="B44" s="6">
        <v>0</v>
      </c>
      <c r="C44" s="6">
        <v>2085</v>
      </c>
      <c r="D44" s="18"/>
      <c r="E44" s="6">
        <v>30687.5</v>
      </c>
      <c r="F44" s="6">
        <v>20830</v>
      </c>
      <c r="G44" s="18"/>
      <c r="H44" s="6">
        <f>+F44-E44</f>
        <v>-9857.5</v>
      </c>
      <c r="I44" s="25"/>
      <c r="J44" s="6">
        <v>25000</v>
      </c>
      <c r="K44" s="6"/>
      <c r="L44" s="6"/>
      <c r="N44" s="6"/>
      <c r="O44" s="6"/>
      <c r="P44" s="6"/>
      <c r="Q44" s="6"/>
      <c r="R44" s="6"/>
      <c r="S44" s="6"/>
    </row>
    <row r="45" spans="1:20" x14ac:dyDescent="0.35">
      <c r="A45" s="2" t="s">
        <v>40</v>
      </c>
      <c r="B45" s="10">
        <f>+B42-B44-B43</f>
        <v>560</v>
      </c>
      <c r="C45" s="10">
        <f>+C38+C39-C44-C43</f>
        <v>-2085</v>
      </c>
      <c r="D45" s="23"/>
      <c r="E45" s="10">
        <f>+E42-E44-E43</f>
        <v>-24454.5</v>
      </c>
      <c r="F45" s="10">
        <f>+F42-F44-F43</f>
        <v>-20830</v>
      </c>
      <c r="G45" s="23"/>
      <c r="H45" s="10">
        <f>+H42+H44+H43</f>
        <v>-3624.5</v>
      </c>
      <c r="I45" s="27"/>
      <c r="J45" s="10">
        <f>+J38+J39-J44-J43</f>
        <v>-25000</v>
      </c>
      <c r="K45" s="6"/>
      <c r="L45" s="10"/>
      <c r="N45" s="6"/>
      <c r="O45" s="6"/>
      <c r="P45" s="6"/>
      <c r="Q45" s="6"/>
      <c r="R45" s="6"/>
      <c r="S45" s="6"/>
    </row>
    <row r="46" spans="1:20" x14ac:dyDescent="0.35">
      <c r="D46" s="18"/>
      <c r="G46" s="18"/>
      <c r="I46" s="18"/>
      <c r="N46" s="6"/>
      <c r="O46" s="6"/>
      <c r="P46" s="6"/>
      <c r="R46" s="6"/>
      <c r="S46" s="6"/>
    </row>
    <row r="47" spans="1:20" ht="21.75" thickBot="1" x14ac:dyDescent="0.4">
      <c r="A47" s="2" t="s">
        <v>41</v>
      </c>
      <c r="B47" s="11">
        <f>+B45+B35</f>
        <v>-67986.180000000008</v>
      </c>
      <c r="C47" s="11">
        <f>+C45+C35</f>
        <v>-62140</v>
      </c>
      <c r="D47" s="24"/>
      <c r="E47" s="11">
        <f>+E45+E35</f>
        <v>184528.78000000009</v>
      </c>
      <c r="F47" s="11">
        <f>+F45+F35</f>
        <v>37032</v>
      </c>
      <c r="G47" s="24"/>
      <c r="H47" s="11">
        <f>+H45+H35</f>
        <v>147496.78000000009</v>
      </c>
      <c r="I47" s="28"/>
      <c r="J47" s="11">
        <f>+J45+J35</f>
        <v>2685</v>
      </c>
      <c r="K47" s="36"/>
      <c r="L47" s="11"/>
      <c r="N47" s="6"/>
      <c r="O47" s="6"/>
      <c r="P47" s="6"/>
      <c r="Q47" s="6"/>
      <c r="R47" s="6"/>
      <c r="S47" s="6"/>
      <c r="T47" s="6"/>
    </row>
    <row r="48" spans="1:20" ht="21.75" thickTop="1" x14ac:dyDescent="0.35">
      <c r="N48" s="6"/>
    </row>
    <row r="49" spans="1:20" x14ac:dyDescent="0.35">
      <c r="B49" s="16"/>
      <c r="C49" s="16"/>
      <c r="D49" s="6"/>
      <c r="E49" s="6"/>
      <c r="F49" s="6"/>
      <c r="G49" s="6"/>
      <c r="J49" s="6"/>
      <c r="K49" s="6"/>
      <c r="L49" s="6"/>
      <c r="N49" s="6"/>
      <c r="O49" s="6"/>
      <c r="P49" s="6"/>
      <c r="Q49" s="6"/>
      <c r="R49" s="6"/>
      <c r="S49" s="6"/>
      <c r="T49" s="6"/>
    </row>
    <row r="50" spans="1:20" ht="23.25" x14ac:dyDescent="0.5">
      <c r="A50" s="2" t="s">
        <v>45</v>
      </c>
      <c r="B50" s="17"/>
      <c r="C50" s="17"/>
      <c r="D50" s="6"/>
      <c r="E50" s="6"/>
      <c r="F50" s="6"/>
      <c r="G50" s="6"/>
      <c r="H50" s="6"/>
      <c r="J50" s="6"/>
      <c r="K50" s="6"/>
      <c r="L50" s="6"/>
      <c r="N50" s="6"/>
    </row>
    <row r="51" spans="1:20" x14ac:dyDescent="0.35">
      <c r="A51" s="1" t="s">
        <v>15</v>
      </c>
      <c r="B51" s="6">
        <v>9146.2099999999991</v>
      </c>
      <c r="C51" s="6">
        <v>10000</v>
      </c>
      <c r="D51" s="18"/>
      <c r="E51" s="6">
        <v>131760.26</v>
      </c>
      <c r="F51" s="6">
        <v>100000</v>
      </c>
      <c r="G51" s="18"/>
      <c r="H51" s="6">
        <f>+E51-F51</f>
        <v>31760.260000000009</v>
      </c>
      <c r="I51" s="25"/>
      <c r="J51" s="6">
        <v>120000</v>
      </c>
      <c r="K51" s="6"/>
      <c r="L51" s="6"/>
      <c r="N51" s="6"/>
      <c r="O51" s="6"/>
      <c r="R51" s="6"/>
    </row>
    <row r="52" spans="1:20" x14ac:dyDescent="0.35">
      <c r="A52" s="1" t="s">
        <v>47</v>
      </c>
      <c r="B52" s="8">
        <f>-960</f>
        <v>-960</v>
      </c>
      <c r="C52" s="8">
        <v>-1885</v>
      </c>
      <c r="D52" s="19"/>
      <c r="E52" s="8">
        <v>-13960</v>
      </c>
      <c r="F52" s="8">
        <v>-20730</v>
      </c>
      <c r="G52" s="19"/>
      <c r="H52" s="8">
        <f>+E52-F52</f>
        <v>6770</v>
      </c>
      <c r="I52" s="22"/>
      <c r="J52" s="8">
        <v>-24500</v>
      </c>
      <c r="K52" s="8"/>
      <c r="L52" s="8"/>
      <c r="N52" s="6"/>
      <c r="O52" s="6"/>
      <c r="P52" s="6"/>
    </row>
    <row r="53" spans="1:20" x14ac:dyDescent="0.35">
      <c r="B53" s="12">
        <f>+B51+B52</f>
        <v>8186.2099999999991</v>
      </c>
      <c r="C53" s="12">
        <f>+C51+C52</f>
        <v>8115</v>
      </c>
      <c r="D53" s="20">
        <v>0</v>
      </c>
      <c r="E53" s="12">
        <f>+E52+E51</f>
        <v>117800.26000000001</v>
      </c>
      <c r="F53" s="12">
        <f>+F51+F52</f>
        <v>79270</v>
      </c>
      <c r="G53" s="20"/>
      <c r="H53" s="12">
        <f>+H51+H52</f>
        <v>38530.260000000009</v>
      </c>
      <c r="I53" s="29"/>
      <c r="J53" s="12">
        <f>SUM(J51:J52)</f>
        <v>95500</v>
      </c>
      <c r="K53" s="12"/>
      <c r="L53" s="12"/>
      <c r="N53" s="6"/>
      <c r="O53" s="6"/>
    </row>
    <row r="54" spans="1:20" x14ac:dyDescent="0.35">
      <c r="B54" s="6"/>
      <c r="C54" s="6"/>
      <c r="D54" s="6"/>
      <c r="E54" s="6"/>
      <c r="F54" s="6"/>
      <c r="G54" s="6"/>
      <c r="J54" s="6"/>
      <c r="K54" s="6"/>
      <c r="L54" s="6"/>
    </row>
    <row r="55" spans="1:20" x14ac:dyDescent="0.35">
      <c r="A55" s="1" t="s">
        <v>49</v>
      </c>
      <c r="B55" s="12">
        <f>+B47+B53</f>
        <v>-59799.970000000008</v>
      </c>
      <c r="C55" s="12">
        <f>+C47+C53</f>
        <v>-54025</v>
      </c>
      <c r="D55" s="12"/>
      <c r="E55" s="12">
        <f>+E47+E53</f>
        <v>302329.0400000001</v>
      </c>
      <c r="F55" s="12">
        <f>+F47+F53</f>
        <v>116302</v>
      </c>
      <c r="G55" s="12"/>
      <c r="H55" s="12">
        <f>+H47+H53</f>
        <v>186027.0400000001</v>
      </c>
      <c r="I55" s="35"/>
      <c r="J55" s="12">
        <f>+J47+J53</f>
        <v>98185</v>
      </c>
      <c r="K55" s="12"/>
      <c r="L55" s="12"/>
    </row>
    <row r="56" spans="1:20" x14ac:dyDescent="0.35">
      <c r="B56" s="6"/>
      <c r="C56" s="6"/>
      <c r="D56" s="6"/>
      <c r="E56" s="6"/>
      <c r="F56" s="6"/>
      <c r="G56" s="6"/>
      <c r="H56" s="6"/>
      <c r="J56" s="6"/>
      <c r="K56" s="6"/>
      <c r="L56" s="6"/>
    </row>
    <row r="57" spans="1:20" x14ac:dyDescent="0.35">
      <c r="B57" s="6"/>
      <c r="C57" s="6"/>
      <c r="D57" s="6"/>
      <c r="E57" s="6"/>
      <c r="F57" s="6"/>
      <c r="G57" s="6"/>
      <c r="J57" s="6"/>
      <c r="K57" s="6"/>
      <c r="L57" s="6"/>
    </row>
    <row r="58" spans="1:20" x14ac:dyDescent="0.35">
      <c r="B58" s="6"/>
      <c r="C58" s="6"/>
      <c r="D58" s="6"/>
      <c r="E58" s="6"/>
      <c r="F58" s="6"/>
      <c r="G58" s="6"/>
      <c r="J58" s="6"/>
      <c r="K58" s="6"/>
      <c r="L58" s="6"/>
    </row>
    <row r="59" spans="1:20" x14ac:dyDescent="0.35">
      <c r="B59" s="33"/>
      <c r="C59" s="33"/>
      <c r="D59" s="6"/>
      <c r="E59" s="6"/>
      <c r="F59" s="32"/>
      <c r="G59" s="6"/>
      <c r="H59" s="6"/>
      <c r="I59" s="6"/>
      <c r="J59" s="6"/>
      <c r="K59" s="6"/>
      <c r="L59" s="6"/>
    </row>
    <row r="60" spans="1:20" x14ac:dyDescent="0.35">
      <c r="C60" s="30"/>
      <c r="D60" s="6"/>
      <c r="E60" s="6"/>
      <c r="F60" s="30"/>
      <c r="G60" s="6"/>
      <c r="H60" s="6"/>
      <c r="I60" s="6"/>
      <c r="J60" s="6"/>
      <c r="K60" s="6"/>
      <c r="L60" s="6"/>
    </row>
    <row r="61" spans="1:20" ht="23.25" x14ac:dyDescent="0.5">
      <c r="B61" s="17"/>
      <c r="C61" s="17"/>
      <c r="D61" s="6"/>
      <c r="E61" s="6"/>
      <c r="F61" s="31"/>
      <c r="G61" s="6"/>
      <c r="H61" s="6"/>
      <c r="I61" s="6"/>
      <c r="J61" s="6"/>
      <c r="K61" s="6"/>
      <c r="L61" s="6"/>
      <c r="N61" s="6"/>
    </row>
    <row r="63" spans="1:20" ht="23.25" x14ac:dyDescent="0.5">
      <c r="A63" s="2"/>
      <c r="B63" s="34"/>
      <c r="C63" s="6"/>
      <c r="E63" s="6"/>
      <c r="F63" s="6"/>
    </row>
    <row r="64" spans="1:20" x14ac:dyDescent="0.35">
      <c r="B64" s="6"/>
      <c r="C64" s="6"/>
      <c r="E64" s="6"/>
      <c r="F64" s="6"/>
    </row>
    <row r="65" spans="1:12" x14ac:dyDescent="0.35">
      <c r="B65" s="8"/>
      <c r="E65" s="6"/>
      <c r="F65" s="6"/>
    </row>
    <row r="66" spans="1:12" x14ac:dyDescent="0.35">
      <c r="B66" s="12"/>
    </row>
    <row r="73" spans="1:12" x14ac:dyDescent="0.35">
      <c r="B73" s="13"/>
      <c r="C73" s="13"/>
      <c r="D73" s="13"/>
      <c r="E73" s="13"/>
      <c r="F73" s="13"/>
      <c r="J73" s="13"/>
      <c r="K73" s="13"/>
      <c r="L73" s="13"/>
    </row>
    <row r="74" spans="1:12" x14ac:dyDescent="0.35">
      <c r="B74" s="14"/>
      <c r="C74" s="14"/>
      <c r="D74" s="13"/>
      <c r="E74" s="14"/>
      <c r="F74" s="14"/>
      <c r="J74" s="14"/>
      <c r="K74" s="14"/>
      <c r="L74" s="14"/>
    </row>
    <row r="75" spans="1:12" x14ac:dyDescent="0.35">
      <c r="B75" s="13"/>
      <c r="C75" s="13"/>
      <c r="D75" s="13"/>
      <c r="E75" s="13"/>
      <c r="F75" s="13"/>
      <c r="J75" s="13"/>
      <c r="K75" s="13"/>
      <c r="L75" s="13"/>
    </row>
    <row r="76" spans="1:12" x14ac:dyDescent="0.35">
      <c r="B76" s="13"/>
      <c r="C76" s="13"/>
      <c r="E76" s="13"/>
      <c r="F76" s="13"/>
      <c r="J76" s="13"/>
      <c r="K76" s="13"/>
      <c r="L76" s="13"/>
    </row>
    <row r="77" spans="1:12" x14ac:dyDescent="0.35">
      <c r="A77" s="15"/>
      <c r="B77" s="13"/>
      <c r="C77" s="13"/>
      <c r="E77" s="13"/>
      <c r="F77" s="13"/>
      <c r="J77" s="13"/>
      <c r="K77" s="13"/>
      <c r="L77" s="13"/>
    </row>
    <row r="78" spans="1:12" x14ac:dyDescent="0.35">
      <c r="B78" s="14"/>
      <c r="C78" s="14"/>
      <c r="E78" s="14"/>
      <c r="F78" s="14"/>
      <c r="J78" s="14"/>
      <c r="K78" s="14"/>
      <c r="L78" s="14"/>
    </row>
  </sheetData>
  <mergeCells count="3">
    <mergeCell ref="B1:J1"/>
    <mergeCell ref="B5:C5"/>
    <mergeCell ref="E5:F5"/>
  </mergeCells>
  <pageMargins left="0.45" right="0.45" top="0.5" bottom="0.5" header="0.3" footer="0.3"/>
  <pageSetup scale="48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E8273F5-27AB-480B-A2DE-665E47712762}">
  <ds:schemaRefs>
    <ds:schemaRef ds:uri="http://schemas.datacontract.org/2004/07/Longview.Office.Excel.Model"/>
    <ds:schemaRef ds:uri="http://schemas.microsoft.com/2003/10/Serialization/Arrays"/>
    <ds:schemaRef ds:uri="http://schemas.datacontract.org/2004/07/Longview.Office.AddIn.Query"/>
    <ds:schemaRef ds:uri="http://schemas.datacontract.org/2004/07/Longview.Office.AddIn.Mode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gahagen</dc:creator>
  <cp:lastModifiedBy>Becker Ruth</cp:lastModifiedBy>
  <cp:lastPrinted>2023-05-10T20:39:42Z</cp:lastPrinted>
  <dcterms:created xsi:type="dcterms:W3CDTF">2020-10-09T05:50:13Z</dcterms:created>
  <dcterms:modified xsi:type="dcterms:W3CDTF">2023-05-12T19:45:25Z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ongview.Workbook">
    <vt:lpwstr>{9E8273F5-27AB-480B-A2DE-665E47712762}</vt:lpwstr>
  </property>
</Properties>
</file>