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/>
  <mc:AlternateContent xmlns:mc="http://schemas.openxmlformats.org/markup-compatibility/2006">
    <mc:Choice Requires="x15">
      <x15ac:absPath xmlns:x15ac="http://schemas.microsoft.com/office/spreadsheetml/2010/11/ac" url="\\gss.local\Shares\UserDocs\becker\Documents\"/>
    </mc:Choice>
  </mc:AlternateContent>
  <xr:revisionPtr revIDLastSave="0" documentId="14_{AFABCB76-0279-432F-AB8B-A08AA6646B5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2" i="1" l="1"/>
  <c r="L44" i="1"/>
  <c r="J9" i="1"/>
  <c r="F9" i="1"/>
  <c r="E9" i="1"/>
  <c r="E11" i="1"/>
  <c r="B11" i="1"/>
  <c r="C9" i="1"/>
  <c r="B9" i="1"/>
  <c r="E32" i="1"/>
  <c r="C32" i="1"/>
  <c r="B32" i="1"/>
  <c r="E16" i="1"/>
  <c r="B16" i="1"/>
  <c r="J11" i="1"/>
  <c r="F11" i="1"/>
  <c r="C11" i="1"/>
  <c r="F16" i="1"/>
  <c r="C16" i="1"/>
  <c r="B10" i="1" l="1"/>
  <c r="B53" i="1"/>
  <c r="J32" i="1"/>
  <c r="C18" i="1"/>
  <c r="B18" i="1"/>
  <c r="H43" i="1"/>
  <c r="H52" i="1" l="1"/>
  <c r="E53" i="1"/>
  <c r="F53" i="1"/>
  <c r="C53" i="1"/>
  <c r="J53" i="1" l="1"/>
  <c r="H44" i="1" l="1"/>
  <c r="H41" i="1"/>
  <c r="H40" i="1"/>
  <c r="C33" i="1"/>
  <c r="J42" i="1"/>
  <c r="F42" i="1"/>
  <c r="F45" i="1" s="1"/>
  <c r="E42" i="1"/>
  <c r="C42" i="1"/>
  <c r="B42" i="1"/>
  <c r="E45" i="1" l="1"/>
  <c r="B45" i="1"/>
  <c r="H42" i="1"/>
  <c r="E18" i="1"/>
  <c r="H27" i="1"/>
  <c r="J18" i="1"/>
  <c r="J10" i="1"/>
  <c r="J12" i="1" s="1"/>
  <c r="J45" i="1"/>
  <c r="C45" i="1"/>
  <c r="H39" i="1"/>
  <c r="H38" i="1"/>
  <c r="J33" i="1"/>
  <c r="F33" i="1"/>
  <c r="E33" i="1"/>
  <c r="B33" i="1"/>
  <c r="H32" i="1"/>
  <c r="H31" i="1"/>
  <c r="J29" i="1"/>
  <c r="F29" i="1"/>
  <c r="E29" i="1"/>
  <c r="C29" i="1"/>
  <c r="B29" i="1"/>
  <c r="H28" i="1"/>
  <c r="J25" i="1"/>
  <c r="F25" i="1"/>
  <c r="E25" i="1"/>
  <c r="C25" i="1"/>
  <c r="B25" i="1"/>
  <c r="H24" i="1"/>
  <c r="H23" i="1"/>
  <c r="F18" i="1"/>
  <c r="H15" i="1"/>
  <c r="H11" i="1"/>
  <c r="F10" i="1"/>
  <c r="E10" i="1"/>
  <c r="O44" i="1" s="1"/>
  <c r="C10" i="1"/>
  <c r="M44" i="1" s="1"/>
  <c r="H9" i="1"/>
  <c r="H51" i="1"/>
  <c r="H53" i="1" s="1"/>
  <c r="H8" i="1"/>
  <c r="P44" i="1" l="1"/>
  <c r="H45" i="1"/>
  <c r="B12" i="1"/>
  <c r="B20" i="1" s="1"/>
  <c r="B35" i="1" s="1"/>
  <c r="B47" i="1" s="1"/>
  <c r="B55" i="1" s="1"/>
  <c r="H33" i="1"/>
  <c r="F12" i="1"/>
  <c r="F20" i="1" s="1"/>
  <c r="E12" i="1"/>
  <c r="E20" i="1" s="1"/>
  <c r="E35" i="1" s="1"/>
  <c r="C12" i="1"/>
  <c r="C20" i="1" s="1"/>
  <c r="C35" i="1" s="1"/>
  <c r="H25" i="1"/>
  <c r="H29" i="1"/>
  <c r="H16" i="1"/>
  <c r="J20" i="1"/>
  <c r="J35" i="1" s="1"/>
  <c r="H10" i="1"/>
  <c r="H18" i="1"/>
  <c r="J47" i="1" l="1"/>
  <c r="J55" i="1" s="1"/>
  <c r="F35" i="1"/>
  <c r="F47" i="1" s="1"/>
  <c r="F55" i="1" s="1"/>
  <c r="C47" i="1"/>
  <c r="C55" i="1" s="1"/>
  <c r="H12" i="1"/>
  <c r="H20" i="1" s="1"/>
  <c r="E47" i="1"/>
  <c r="E55" i="1" l="1"/>
  <c r="H35" i="1"/>
  <c r="H47" i="1" s="1"/>
  <c r="H55" i="1" s="1"/>
</calcChain>
</file>

<file path=xl/sharedStrings.xml><?xml version="1.0" encoding="utf-8"?>
<sst xmlns="http://schemas.openxmlformats.org/spreadsheetml/2006/main" count="54" uniqueCount="52">
  <si>
    <t>Good Shepherd Parish</t>
  </si>
  <si>
    <t>Income Statement</t>
  </si>
  <si>
    <t xml:space="preserve"> </t>
  </si>
  <si>
    <t>Favor/</t>
  </si>
  <si>
    <t xml:space="preserve">Unfavorable </t>
  </si>
  <si>
    <t>Annual</t>
  </si>
  <si>
    <t>Monthly</t>
  </si>
  <si>
    <t xml:space="preserve"> Year to Date</t>
  </si>
  <si>
    <t>Act YTD vs</t>
  </si>
  <si>
    <t xml:space="preserve"> Budget</t>
  </si>
  <si>
    <t>Actual</t>
  </si>
  <si>
    <t>Budget</t>
  </si>
  <si>
    <t>Bud YTD</t>
  </si>
  <si>
    <t>Church</t>
  </si>
  <si>
    <t>Collections</t>
  </si>
  <si>
    <t>Bingo Income -Net</t>
  </si>
  <si>
    <t xml:space="preserve">Other Church </t>
  </si>
  <si>
    <t>Total Church Income</t>
  </si>
  <si>
    <t>Church Expenses</t>
  </si>
  <si>
    <t xml:space="preserve">                 Net Church</t>
  </si>
  <si>
    <t xml:space="preserve">School </t>
  </si>
  <si>
    <t>School Income - tuition/book…</t>
  </si>
  <si>
    <t>School Ordinary/Admin Exp.</t>
  </si>
  <si>
    <t xml:space="preserve">                 Net School</t>
  </si>
  <si>
    <t>Net School &amp; Parish</t>
  </si>
  <si>
    <t>Self Supporting Programs</t>
  </si>
  <si>
    <t>Café Progam Income</t>
  </si>
  <si>
    <t>Café Expense</t>
  </si>
  <si>
    <t xml:space="preserve">                 Net Café</t>
  </si>
  <si>
    <t>GAP Income</t>
  </si>
  <si>
    <t>GAP Expense</t>
  </si>
  <si>
    <t xml:space="preserve">                 Net GAP</t>
  </si>
  <si>
    <t>Little Rams Income</t>
  </si>
  <si>
    <t>Little Rams Expense</t>
  </si>
  <si>
    <t xml:space="preserve">                 Net Little Rams</t>
  </si>
  <si>
    <t>Net Income Before Extraordinary I/E</t>
  </si>
  <si>
    <t>Capital</t>
  </si>
  <si>
    <t>Investing in the Future Contributions</t>
  </si>
  <si>
    <t>Capital Expenditures</t>
  </si>
  <si>
    <t>GS School Capital Expenditures</t>
  </si>
  <si>
    <t xml:space="preserve">Net Capital </t>
  </si>
  <si>
    <t>Grand Total Net</t>
  </si>
  <si>
    <t>Bequest &amp; Donations</t>
  </si>
  <si>
    <t>PPP Loan Forgiveness</t>
  </si>
  <si>
    <t xml:space="preserve">         Extra Ordin Income</t>
  </si>
  <si>
    <t>Bingo - Net "Below the Line"</t>
  </si>
  <si>
    <t>Contributions - Parking lot 2017 -Stew</t>
  </si>
  <si>
    <t>Bingo Exp - Cleanup and Security</t>
  </si>
  <si>
    <t>July 1, 2022 to June 30,2023</t>
  </si>
  <si>
    <t xml:space="preserve">                           agrees to general ledger</t>
  </si>
  <si>
    <t>2022-2023</t>
  </si>
  <si>
    <t xml:space="preserve">9 mos July 1, 2022 - June 30, 2023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</si>
</sst>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$&quot;#,##0_);[Red]\(&quot;$&quot;#,##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</numFmts>
  <fonts count="9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u/>
      <sz val="16"/>
      <color theme="1"/>
      <name val="Calibri"/>
      <family val="2"/>
      <scheme val="minor"/>
    </font>
    <font>
      <b/>
      <sz val="16"/>
      <color rgb="FF00B050"/>
      <name val="Calibri"/>
      <family val="2"/>
      <scheme val="minor"/>
    </font>
    <font>
      <u val="double"/>
      <sz val="16"/>
      <color theme="1"/>
      <name val="Calibri"/>
      <family val="2"/>
      <scheme val="minor"/>
    </font>
    <font>
      <u val="doubleAccounting"/>
      <sz val="16"/>
      <color theme="1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u val="doubleAccounting"/>
      <sz val="16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6" fontId="1" fillId="0" borderId="0" xfId="0" applyNumberFormat="1" applyFont="1"/>
    <xf numFmtId="6" fontId="1" fillId="0" borderId="1" xfId="0" applyNumberFormat="1" applyFont="1" applyBorder="1"/>
    <xf numFmtId="6" fontId="3" fillId="0" borderId="0" xfId="0" applyNumberFormat="1" applyFont="1"/>
    <xf numFmtId="10" fontId="1" fillId="0" borderId="0" xfId="0" applyNumberFormat="1" applyFont="1"/>
    <xf numFmtId="6" fontId="1" fillId="0" borderId="2" xfId="0" applyNumberFormat="1" applyFont="1" applyBorder="1"/>
    <xf numFmtId="6" fontId="2" fillId="0" borderId="3" xfId="0" applyNumberFormat="1" applyFont="1" applyBorder="1"/>
    <xf numFmtId="6" fontId="5" fillId="0" borderId="0" xfId="0" applyNumberFormat="1" applyFont="1"/>
    <xf numFmtId="43" fontId="1" fillId="0" borderId="0" xfId="0" applyNumberFormat="1" applyFont="1"/>
    <xf numFmtId="43" fontId="2" fillId="0" borderId="0" xfId="0" applyNumberFormat="1" applyFont="1"/>
    <xf numFmtId="164" fontId="1" fillId="0" borderId="0" xfId="0" applyNumberFormat="1" applyFont="1"/>
    <xf numFmtId="17" fontId="1" fillId="0" borderId="0" xfId="0" applyNumberFormat="1" applyFont="1"/>
    <xf numFmtId="44" fontId="6" fillId="0" borderId="0" xfId="0" applyNumberFormat="1" applyFont="1"/>
    <xf numFmtId="0" fontId="1" fillId="2" borderId="0" xfId="0" applyFont="1" applyFill="1"/>
    <xf numFmtId="6" fontId="3" fillId="2" borderId="0" xfId="0" applyNumberFormat="1" applyFont="1" applyFill="1"/>
    <xf numFmtId="6" fontId="5" fillId="2" borderId="0" xfId="0" applyNumberFormat="1" applyFont="1" applyFill="1"/>
    <xf numFmtId="0" fontId="1" fillId="2" borderId="1" xfId="0" applyFont="1" applyFill="1" applyBorder="1"/>
    <xf numFmtId="0" fontId="3" fillId="2" borderId="0" xfId="0" applyFont="1" applyFill="1"/>
    <xf numFmtId="0" fontId="1" fillId="2" borderId="2" xfId="0" applyFont="1" applyFill="1" applyBorder="1"/>
    <xf numFmtId="0" fontId="1" fillId="2" borderId="3" xfId="0" applyFont="1" applyFill="1" applyBorder="1"/>
    <xf numFmtId="6" fontId="1" fillId="2" borderId="0" xfId="0" applyNumberFormat="1" applyFont="1" applyFill="1"/>
    <xf numFmtId="6" fontId="1" fillId="2" borderId="1" xfId="0" applyNumberFormat="1" applyFont="1" applyFill="1" applyBorder="1"/>
    <xf numFmtId="6" fontId="1" fillId="2" borderId="2" xfId="0" applyNumberFormat="1" applyFont="1" applyFill="1" applyBorder="1"/>
    <xf numFmtId="6" fontId="4" fillId="2" borderId="3" xfId="0" applyNumberFormat="1" applyFont="1" applyFill="1" applyBorder="1"/>
    <xf numFmtId="0" fontId="5" fillId="2" borderId="0" xfId="0" applyFont="1" applyFill="1"/>
    <xf numFmtId="15" fontId="1" fillId="0" borderId="0" xfId="0" applyNumberFormat="1" applyFont="1"/>
    <xf numFmtId="44" fontId="1" fillId="0" borderId="0" xfId="0" applyNumberFormat="1" applyFont="1"/>
    <xf numFmtId="15" fontId="3" fillId="0" borderId="0" xfId="0" applyNumberFormat="1" applyFont="1"/>
    <xf numFmtId="15" fontId="7" fillId="0" borderId="0" xfId="0" applyNumberFormat="1" applyFont="1"/>
    <xf numFmtId="44" fontId="8" fillId="0" borderId="0" xfId="0" applyNumberFormat="1" applyFont="1"/>
    <xf numFmtId="0" fontId="5" fillId="0" borderId="0" xfId="0" applyFont="1"/>
    <xf numFmtId="6" fontId="1" fillId="0" borderId="0" xfId="0" applyNumberFormat="1" applyFont="1" applyBorder="1"/>
    <xf numFmtId="0" fontId="1" fillId="2" borderId="0" xfId="0" applyFont="1" applyFill="1" applyBorder="1"/>
    <xf numFmtId="6" fontId="1" fillId="2" borderId="0" xfId="0" applyNumberFormat="1" applyFont="1" applyFill="1" applyBorder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78"/>
  <sheetViews>
    <sheetView tabSelected="1" zoomScale="110" zoomScaleNormal="110" workbookViewId="0">
      <selection activeCell="A53" sqref="A53"/>
    </sheetView>
  </sheetViews>
  <sheetFormatPr defaultColWidth="9.140625" defaultRowHeight="21" x14ac:dyDescent="0.35"/>
  <cols>
    <col min="1" max="1" width="49.140625" style="1" customWidth="1"/>
    <col min="2" max="2" width="21.140625" style="1" customWidth="1"/>
    <col min="3" max="3" width="21.7109375" style="1" customWidth="1"/>
    <col min="4" max="4" width="1.42578125" style="1" customWidth="1"/>
    <col min="5" max="5" width="17.140625" style="1" bestFit="1" customWidth="1"/>
    <col min="6" max="6" width="18.42578125" style="1" customWidth="1"/>
    <col min="7" max="7" width="1.5703125" style="1" customWidth="1"/>
    <col min="8" max="8" width="19.42578125" style="1" customWidth="1"/>
    <col min="9" max="9" width="1.5703125" style="1" customWidth="1"/>
    <col min="10" max="10" width="21.5703125" style="1" customWidth="1"/>
    <col min="11" max="11" width="9.140625" style="1"/>
    <col min="12" max="12" width="16.28515625" style="1" bestFit="1" customWidth="1"/>
    <col min="13" max="13" width="18" style="1" customWidth="1"/>
    <col min="14" max="14" width="0.85546875" style="1" customWidth="1"/>
    <col min="15" max="15" width="26.28515625" style="1" customWidth="1"/>
    <col min="16" max="16" width="21.7109375" style="1" customWidth="1"/>
    <col min="17" max="17" width="20.7109375" style="1" customWidth="1"/>
    <col min="18" max="18" width="21.28515625" style="1" customWidth="1"/>
    <col min="19" max="16384" width="9.140625" style="1"/>
  </cols>
  <sheetData>
    <row r="1" spans="1:15" x14ac:dyDescent="0.35">
      <c r="A1" s="1" t="s">
        <v>0</v>
      </c>
      <c r="B1" s="39" t="s">
        <v>48</v>
      </c>
      <c r="C1" s="39"/>
      <c r="D1" s="39"/>
      <c r="E1" s="39"/>
      <c r="F1" s="39"/>
      <c r="G1" s="39"/>
      <c r="H1" s="39"/>
      <c r="I1" s="39"/>
      <c r="J1" s="39"/>
    </row>
    <row r="2" spans="1:15" x14ac:dyDescent="0.35">
      <c r="A2" s="1" t="s">
        <v>1</v>
      </c>
      <c r="C2" s="1" t="s">
        <v>2</v>
      </c>
    </row>
    <row r="3" spans="1:15" x14ac:dyDescent="0.35">
      <c r="H3" s="1" t="s">
        <v>3</v>
      </c>
    </row>
    <row r="4" spans="1:15" x14ac:dyDescent="0.35">
      <c r="A4" s="2" t="s">
        <v>51</v>
      </c>
      <c r="D4" s="18"/>
      <c r="G4" s="18"/>
      <c r="H4" s="1" t="s">
        <v>4</v>
      </c>
      <c r="I4" s="18"/>
      <c r="J4" s="3" t="s">
        <v>5</v>
      </c>
    </row>
    <row r="5" spans="1:15" x14ac:dyDescent="0.35">
      <c r="A5" s="2"/>
      <c r="B5" s="40" t="s">
        <v>6</v>
      </c>
      <c r="C5" s="40"/>
      <c r="D5" s="18"/>
      <c r="E5" s="39" t="s">
        <v>7</v>
      </c>
      <c r="F5" s="39"/>
      <c r="G5" s="18"/>
      <c r="H5" s="1" t="s">
        <v>8</v>
      </c>
      <c r="I5" s="18"/>
      <c r="J5" s="3" t="s">
        <v>9</v>
      </c>
    </row>
    <row r="6" spans="1:15" x14ac:dyDescent="0.35">
      <c r="B6" s="4" t="s">
        <v>10</v>
      </c>
      <c r="C6" s="4" t="s">
        <v>11</v>
      </c>
      <c r="D6" s="21"/>
      <c r="E6" s="4" t="s">
        <v>10</v>
      </c>
      <c r="F6" s="4" t="s">
        <v>11</v>
      </c>
      <c r="G6" s="21"/>
      <c r="H6" s="5" t="s">
        <v>12</v>
      </c>
      <c r="I6" s="21"/>
      <c r="J6" s="4" t="s">
        <v>50</v>
      </c>
    </row>
    <row r="7" spans="1:15" x14ac:dyDescent="0.35">
      <c r="A7" s="2" t="s">
        <v>13</v>
      </c>
      <c r="D7" s="18"/>
      <c r="G7" s="18"/>
      <c r="I7" s="18"/>
    </row>
    <row r="8" spans="1:15" x14ac:dyDescent="0.35">
      <c r="A8" s="1" t="s">
        <v>14</v>
      </c>
      <c r="B8" s="6">
        <v>102719.09</v>
      </c>
      <c r="C8" s="6">
        <v>96000</v>
      </c>
      <c r="D8" s="18"/>
      <c r="E8" s="6">
        <v>1291433</v>
      </c>
      <c r="F8" s="6">
        <v>1272000</v>
      </c>
      <c r="G8" s="18"/>
      <c r="H8" s="6">
        <f>+E8-F8</f>
        <v>19433</v>
      </c>
      <c r="I8" s="25"/>
      <c r="J8" s="6">
        <v>1272000</v>
      </c>
    </row>
    <row r="9" spans="1:15" x14ac:dyDescent="0.35">
      <c r="A9" s="1" t="s">
        <v>16</v>
      </c>
      <c r="B9" s="7">
        <f>124863-4258.91</f>
        <v>120604.09</v>
      </c>
      <c r="C9" s="7">
        <f>78540-10000</f>
        <v>68540</v>
      </c>
      <c r="D9" s="21"/>
      <c r="E9" s="7">
        <f>491398-148050+3500</f>
        <v>346848</v>
      </c>
      <c r="F9" s="7">
        <f>279500-120000+6000</f>
        <v>165500</v>
      </c>
      <c r="G9" s="21"/>
      <c r="H9" s="7">
        <f t="shared" ref="H9" si="0">+E9-F9</f>
        <v>181348</v>
      </c>
      <c r="I9" s="26"/>
      <c r="J9" s="7">
        <f>279500-120000+6000</f>
        <v>165500</v>
      </c>
    </row>
    <row r="10" spans="1:15" x14ac:dyDescent="0.35">
      <c r="A10" s="1" t="s">
        <v>17</v>
      </c>
      <c r="B10" s="6">
        <f>SUM(B8:B9)</f>
        <v>223323.18</v>
      </c>
      <c r="C10" s="6">
        <f>SUM(C8:C9)</f>
        <v>164540</v>
      </c>
      <c r="D10" s="18"/>
      <c r="E10" s="6">
        <f>SUM(E8:E9)</f>
        <v>1638281</v>
      </c>
      <c r="F10" s="6">
        <f>SUM(F8:F9)</f>
        <v>1437500</v>
      </c>
      <c r="G10" s="18"/>
      <c r="H10" s="6">
        <f>+E10-F10</f>
        <v>200781</v>
      </c>
      <c r="I10" s="25"/>
      <c r="J10" s="6">
        <f>SUM(J8:J9)</f>
        <v>1437500</v>
      </c>
      <c r="L10" s="6"/>
    </row>
    <row r="11" spans="1:15" x14ac:dyDescent="0.35">
      <c r="A11" s="1" t="s">
        <v>18</v>
      </c>
      <c r="B11" s="7">
        <f>77382-3222</f>
        <v>74160</v>
      </c>
      <c r="C11" s="7">
        <f>62693-1885</f>
        <v>60808</v>
      </c>
      <c r="D11" s="21"/>
      <c r="E11" s="7">
        <f>842597-17985</f>
        <v>824612</v>
      </c>
      <c r="F11" s="7">
        <f>795405-24500</f>
        <v>770905</v>
      </c>
      <c r="G11" s="21"/>
      <c r="H11" s="7">
        <f>+F11-E11</f>
        <v>-53707</v>
      </c>
      <c r="I11" s="26"/>
      <c r="J11" s="7">
        <f>795405-24500</f>
        <v>770905</v>
      </c>
    </row>
    <row r="12" spans="1:15" x14ac:dyDescent="0.35">
      <c r="A12" s="2" t="s">
        <v>19</v>
      </c>
      <c r="B12" s="8">
        <f>+B10-B11</f>
        <v>149163.18</v>
      </c>
      <c r="C12" s="8">
        <f>+C10-C11</f>
        <v>103732</v>
      </c>
      <c r="D12" s="22"/>
      <c r="E12" s="8">
        <f>+E10-E11</f>
        <v>813669</v>
      </c>
      <c r="F12" s="8">
        <f>+F10-F11</f>
        <v>666595</v>
      </c>
      <c r="G12" s="22"/>
      <c r="H12" s="8">
        <f>+E12-F12</f>
        <v>147074</v>
      </c>
      <c r="I12" s="19"/>
      <c r="J12" s="8">
        <f>+J10-J11</f>
        <v>666595</v>
      </c>
      <c r="L12" s="6"/>
    </row>
    <row r="13" spans="1:15" x14ac:dyDescent="0.35">
      <c r="D13" s="18"/>
      <c r="G13" s="18"/>
      <c r="I13" s="18"/>
      <c r="L13" s="6"/>
    </row>
    <row r="14" spans="1:15" x14ac:dyDescent="0.35">
      <c r="A14" s="2" t="s">
        <v>20</v>
      </c>
      <c r="D14" s="18"/>
      <c r="G14" s="18"/>
      <c r="I14" s="18"/>
    </row>
    <row r="15" spans="1:15" x14ac:dyDescent="0.35">
      <c r="A15" s="1" t="s">
        <v>21</v>
      </c>
      <c r="B15" s="6">
        <v>23873</v>
      </c>
      <c r="C15" s="6">
        <v>84300</v>
      </c>
      <c r="D15" s="18"/>
      <c r="E15" s="6">
        <v>1708021</v>
      </c>
      <c r="F15" s="6">
        <v>1693725</v>
      </c>
      <c r="G15" s="18"/>
      <c r="H15" s="6">
        <f>+E15-F15</f>
        <v>14296</v>
      </c>
      <c r="I15" s="25"/>
      <c r="J15" s="6">
        <v>1693725</v>
      </c>
    </row>
    <row r="16" spans="1:15" x14ac:dyDescent="0.35">
      <c r="A16" s="1" t="s">
        <v>22</v>
      </c>
      <c r="B16" s="7">
        <f>226026.01+3584+1445</f>
        <v>231055.01</v>
      </c>
      <c r="C16" s="7">
        <f>166983+6825+1445</f>
        <v>175253</v>
      </c>
      <c r="D16" s="21"/>
      <c r="E16" s="7">
        <f>2252825+179540+17337</f>
        <v>2449702</v>
      </c>
      <c r="F16" s="7">
        <f>2166755+161000+17350</f>
        <v>2345105</v>
      </c>
      <c r="G16" s="21"/>
      <c r="H16" s="7">
        <f>+F16-E16</f>
        <v>-104597</v>
      </c>
      <c r="I16" s="26"/>
      <c r="J16" s="7">
        <v>2345105</v>
      </c>
      <c r="M16" s="6"/>
      <c r="N16" s="6"/>
      <c r="O16" s="9"/>
    </row>
    <row r="17" spans="1:15" x14ac:dyDescent="0.35">
      <c r="B17" s="36"/>
      <c r="C17" s="36"/>
      <c r="D17" s="37"/>
      <c r="E17" s="36"/>
      <c r="F17" s="36"/>
      <c r="G17" s="37"/>
      <c r="H17" s="36"/>
      <c r="I17" s="38"/>
      <c r="J17" s="36">
        <v>17350</v>
      </c>
      <c r="M17" s="6"/>
      <c r="N17" s="6"/>
      <c r="O17" s="9"/>
    </row>
    <row r="18" spans="1:15" x14ac:dyDescent="0.35">
      <c r="A18" s="2" t="s">
        <v>23</v>
      </c>
      <c r="B18" s="6">
        <f>+B15-B16-B17</f>
        <v>-207182.01</v>
      </c>
      <c r="C18" s="6">
        <f>+C15-C16</f>
        <v>-90953</v>
      </c>
      <c r="D18" s="18"/>
      <c r="E18" s="6">
        <f>+E15-E16</f>
        <v>-741681</v>
      </c>
      <c r="F18" s="6">
        <f>+F15-F16</f>
        <v>-651380</v>
      </c>
      <c r="G18" s="18"/>
      <c r="H18" s="6">
        <f>+E18-F18</f>
        <v>-90301</v>
      </c>
      <c r="I18" s="25"/>
      <c r="J18" s="6">
        <f>+J15-J16</f>
        <v>-651380</v>
      </c>
      <c r="L18" s="6"/>
    </row>
    <row r="19" spans="1:15" x14ac:dyDescent="0.35">
      <c r="D19" s="18"/>
      <c r="G19" s="18"/>
      <c r="I19" s="18"/>
      <c r="O19" s="6"/>
    </row>
    <row r="20" spans="1:15" x14ac:dyDescent="0.35">
      <c r="A20" s="2" t="s">
        <v>24</v>
      </c>
      <c r="B20" s="8">
        <f>B18+B12</f>
        <v>-58018.830000000016</v>
      </c>
      <c r="C20" s="8">
        <f>C18+C12</f>
        <v>12779</v>
      </c>
      <c r="D20" s="22"/>
      <c r="E20" s="8">
        <f>E18+E12</f>
        <v>71988</v>
      </c>
      <c r="F20" s="8">
        <f>F18+F12</f>
        <v>15215</v>
      </c>
      <c r="G20" s="22"/>
      <c r="H20" s="8">
        <f>H18+H12</f>
        <v>56773</v>
      </c>
      <c r="I20" s="19"/>
      <c r="J20" s="8">
        <f>J18+J12</f>
        <v>15215</v>
      </c>
      <c r="L20" s="6"/>
    </row>
    <row r="21" spans="1:15" x14ac:dyDescent="0.35">
      <c r="D21" s="18"/>
      <c r="G21" s="18"/>
      <c r="I21" s="18"/>
      <c r="O21" s="9"/>
    </row>
    <row r="22" spans="1:15" x14ac:dyDescent="0.35">
      <c r="A22" s="2" t="s">
        <v>25</v>
      </c>
      <c r="D22" s="18"/>
      <c r="G22" s="18"/>
      <c r="I22" s="18"/>
    </row>
    <row r="23" spans="1:15" x14ac:dyDescent="0.35">
      <c r="A23" s="1" t="s">
        <v>26</v>
      </c>
      <c r="B23" s="6">
        <v>7613.89</v>
      </c>
      <c r="C23" s="6">
        <v>13365</v>
      </c>
      <c r="D23" s="18"/>
      <c r="E23" s="6">
        <v>235287</v>
      </c>
      <c r="F23" s="6">
        <v>171000</v>
      </c>
      <c r="G23" s="18"/>
      <c r="H23" s="6">
        <f>+E23-F23</f>
        <v>64287</v>
      </c>
      <c r="I23" s="25"/>
      <c r="J23" s="6">
        <v>171000</v>
      </c>
    </row>
    <row r="24" spans="1:15" x14ac:dyDescent="0.35">
      <c r="A24" s="1" t="s">
        <v>27</v>
      </c>
      <c r="B24" s="7">
        <v>4502.3100000000004</v>
      </c>
      <c r="C24" s="7">
        <v>6968</v>
      </c>
      <c r="D24" s="21"/>
      <c r="E24" s="7">
        <v>167697.92000000001</v>
      </c>
      <c r="F24" s="7">
        <v>171000</v>
      </c>
      <c r="G24" s="21"/>
      <c r="H24" s="7">
        <f>+F24-E24</f>
        <v>3302.0799999999872</v>
      </c>
      <c r="I24" s="26"/>
      <c r="J24" s="7">
        <v>171000</v>
      </c>
    </row>
    <row r="25" spans="1:15" x14ac:dyDescent="0.35">
      <c r="A25" s="2" t="s">
        <v>28</v>
      </c>
      <c r="B25" s="6">
        <f>+B23-B24</f>
        <v>3111.58</v>
      </c>
      <c r="C25" s="6">
        <f>+C23-C24</f>
        <v>6397</v>
      </c>
      <c r="D25" s="18"/>
      <c r="E25" s="6">
        <f>+E23-E24</f>
        <v>67589.079999999987</v>
      </c>
      <c r="F25" s="6">
        <f t="shared" ref="F25" si="1">+F23-F24</f>
        <v>0</v>
      </c>
      <c r="G25" s="18"/>
      <c r="H25" s="6">
        <f>+H24+H23</f>
        <v>67589.079999999987</v>
      </c>
      <c r="I25" s="25"/>
      <c r="J25" s="6">
        <f t="shared" ref="J25" si="2">+J23-J24</f>
        <v>0</v>
      </c>
      <c r="L25" s="6"/>
    </row>
    <row r="26" spans="1:15" x14ac:dyDescent="0.35">
      <c r="D26" s="18"/>
      <c r="G26" s="18"/>
      <c r="I26" s="18"/>
    </row>
    <row r="27" spans="1:15" x14ac:dyDescent="0.35">
      <c r="A27" s="1" t="s">
        <v>29</v>
      </c>
      <c r="B27" s="6">
        <v>4108</v>
      </c>
      <c r="C27" s="6">
        <v>5400</v>
      </c>
      <c r="D27" s="18"/>
      <c r="E27" s="6">
        <v>101235.22</v>
      </c>
      <c r="F27" s="6">
        <v>60000</v>
      </c>
      <c r="G27" s="18"/>
      <c r="H27" s="6">
        <f>+E27-F27</f>
        <v>41235.22</v>
      </c>
      <c r="I27" s="25"/>
      <c r="J27" s="6">
        <v>60000</v>
      </c>
      <c r="M27" s="6"/>
      <c r="N27" s="6"/>
    </row>
    <row r="28" spans="1:15" x14ac:dyDescent="0.35">
      <c r="A28" s="1" t="s">
        <v>30</v>
      </c>
      <c r="B28" s="7">
        <v>1794.63</v>
      </c>
      <c r="C28" s="7">
        <v>2825</v>
      </c>
      <c r="D28" s="21"/>
      <c r="E28" s="7">
        <v>63714.81</v>
      </c>
      <c r="F28" s="7">
        <v>60000</v>
      </c>
      <c r="G28" s="21"/>
      <c r="H28" s="7">
        <f>+F28-E28</f>
        <v>-3714.8099999999977</v>
      </c>
      <c r="I28" s="26"/>
      <c r="J28" s="7">
        <v>60000</v>
      </c>
    </row>
    <row r="29" spans="1:15" x14ac:dyDescent="0.35">
      <c r="A29" s="2" t="s">
        <v>31</v>
      </c>
      <c r="B29" s="6">
        <f>+B27-B28</f>
        <v>2313.37</v>
      </c>
      <c r="C29" s="6">
        <f>+C27-C28</f>
        <v>2575</v>
      </c>
      <c r="D29" s="18"/>
      <c r="E29" s="6">
        <f t="shared" ref="E29:F29" si="3">+E27-E28</f>
        <v>37520.410000000003</v>
      </c>
      <c r="F29" s="6">
        <f t="shared" si="3"/>
        <v>0</v>
      </c>
      <c r="G29" s="18"/>
      <c r="H29" s="6">
        <f>+H28+H27</f>
        <v>37520.410000000003</v>
      </c>
      <c r="I29" s="25"/>
      <c r="J29" s="6">
        <f t="shared" ref="J29" si="4">+J27-J28</f>
        <v>0</v>
      </c>
    </row>
    <row r="30" spans="1:15" x14ac:dyDescent="0.35">
      <c r="D30" s="18"/>
      <c r="G30" s="18"/>
      <c r="I30" s="18"/>
    </row>
    <row r="31" spans="1:15" x14ac:dyDescent="0.35">
      <c r="A31" s="1" t="s">
        <v>32</v>
      </c>
      <c r="B31" s="6">
        <v>11027.26</v>
      </c>
      <c r="C31" s="6">
        <v>17600</v>
      </c>
      <c r="D31" s="18"/>
      <c r="E31" s="6">
        <v>291734.99</v>
      </c>
      <c r="F31" s="6">
        <v>289570</v>
      </c>
      <c r="G31" s="18"/>
      <c r="H31" s="6">
        <f>+E31-F31</f>
        <v>2164.9899999999907</v>
      </c>
      <c r="I31" s="25"/>
      <c r="J31" s="6">
        <v>289570</v>
      </c>
      <c r="L31" s="6"/>
    </row>
    <row r="32" spans="1:15" x14ac:dyDescent="0.35">
      <c r="A32" s="1" t="s">
        <v>33</v>
      </c>
      <c r="B32" s="7">
        <f>22153-1445</f>
        <v>20708</v>
      </c>
      <c r="C32" s="7">
        <f>24840-1445</f>
        <v>23395</v>
      </c>
      <c r="D32" s="21"/>
      <c r="E32" s="7">
        <f>281363-17338</f>
        <v>264025</v>
      </c>
      <c r="F32" s="7">
        <f>294450-17350</f>
        <v>277100</v>
      </c>
      <c r="G32" s="21"/>
      <c r="H32" s="7">
        <f>+F32-E32</f>
        <v>13075</v>
      </c>
      <c r="I32" s="26"/>
      <c r="J32" s="7">
        <f>294450-17337.6</f>
        <v>277112.40000000002</v>
      </c>
      <c r="L32" s="6"/>
      <c r="M32" s="6"/>
      <c r="N32" s="6"/>
    </row>
    <row r="33" spans="1:18" x14ac:dyDescent="0.35">
      <c r="A33" s="2" t="s">
        <v>34</v>
      </c>
      <c r="B33" s="6">
        <f>+B31-B32</f>
        <v>-9680.74</v>
      </c>
      <c r="C33" s="6">
        <f>+C31-C32</f>
        <v>-5795</v>
      </c>
      <c r="D33" s="18"/>
      <c r="E33" s="6">
        <f t="shared" ref="E33:F33" si="5">+E31-E32</f>
        <v>27709.989999999991</v>
      </c>
      <c r="F33" s="6">
        <f t="shared" si="5"/>
        <v>12470</v>
      </c>
      <c r="G33" s="18"/>
      <c r="H33" s="6">
        <f>+H32+H31</f>
        <v>15239.989999999991</v>
      </c>
      <c r="I33" s="25"/>
      <c r="J33" s="6">
        <f t="shared" ref="J33" si="6">+J31-J32</f>
        <v>12457.599999999977</v>
      </c>
      <c r="L33" s="6"/>
    </row>
    <row r="34" spans="1:18" x14ac:dyDescent="0.35">
      <c r="A34" s="2"/>
      <c r="B34" s="6"/>
      <c r="C34" s="6"/>
      <c r="D34" s="18"/>
      <c r="E34" s="6"/>
      <c r="F34" s="6"/>
      <c r="G34" s="18"/>
      <c r="I34" s="18"/>
      <c r="J34" s="6"/>
      <c r="L34" s="6"/>
    </row>
    <row r="35" spans="1:18" x14ac:dyDescent="0.35">
      <c r="A35" s="2" t="s">
        <v>35</v>
      </c>
      <c r="B35" s="7">
        <f>+B33+B29+B25+B20</f>
        <v>-62274.620000000017</v>
      </c>
      <c r="C35" s="7">
        <f>+C33+C29+C25+C20</f>
        <v>15956</v>
      </c>
      <c r="D35" s="21"/>
      <c r="E35" s="7">
        <f>+E33+E29+E25+E20</f>
        <v>204807.47999999998</v>
      </c>
      <c r="F35" s="7">
        <f>+F33+F29+F25+F20</f>
        <v>27685</v>
      </c>
      <c r="G35" s="21"/>
      <c r="H35" s="7">
        <f>+E35-F35</f>
        <v>177122.47999999998</v>
      </c>
      <c r="I35" s="26"/>
      <c r="J35" s="7">
        <f>+J33+J29+J25+J20</f>
        <v>27672.599999999977</v>
      </c>
      <c r="L35" s="6"/>
      <c r="M35" s="6"/>
      <c r="N35" s="6"/>
      <c r="O35" s="6"/>
      <c r="P35" s="6"/>
      <c r="Q35" s="6"/>
    </row>
    <row r="36" spans="1:18" x14ac:dyDescent="0.35">
      <c r="A36" s="2"/>
      <c r="B36" s="6"/>
      <c r="C36" s="6"/>
      <c r="D36" s="18"/>
      <c r="E36" s="6"/>
      <c r="F36" s="6"/>
      <c r="G36" s="18"/>
      <c r="I36" s="18"/>
      <c r="J36" s="6"/>
      <c r="L36" s="6"/>
      <c r="M36" s="6"/>
      <c r="N36" s="6"/>
    </row>
    <row r="37" spans="1:18" x14ac:dyDescent="0.35">
      <c r="A37" s="2" t="s">
        <v>36</v>
      </c>
      <c r="B37" s="6"/>
      <c r="D37" s="18"/>
      <c r="G37" s="18"/>
      <c r="I37" s="18"/>
      <c r="L37" s="6"/>
      <c r="M37" s="6"/>
      <c r="N37" s="6"/>
      <c r="P37" s="6"/>
      <c r="Q37" s="6"/>
    </row>
    <row r="38" spans="1:18" x14ac:dyDescent="0.35">
      <c r="A38" s="1" t="s">
        <v>46</v>
      </c>
      <c r="B38" s="6">
        <v>0</v>
      </c>
      <c r="C38" s="6">
        <v>0</v>
      </c>
      <c r="D38" s="18"/>
      <c r="E38" s="6">
        <v>339</v>
      </c>
      <c r="F38" s="6">
        <v>0</v>
      </c>
      <c r="G38" s="18"/>
      <c r="H38" s="6">
        <f>+E38-F38</f>
        <v>339</v>
      </c>
      <c r="I38" s="25"/>
      <c r="J38" s="6">
        <v>0</v>
      </c>
      <c r="L38" s="6"/>
      <c r="M38" s="6"/>
      <c r="N38" s="6"/>
      <c r="O38" s="6"/>
      <c r="P38" s="6"/>
      <c r="Q38" s="6"/>
    </row>
    <row r="39" spans="1:18" x14ac:dyDescent="0.35">
      <c r="A39" s="1" t="s">
        <v>37</v>
      </c>
      <c r="B39" s="6">
        <v>475</v>
      </c>
      <c r="C39" s="6">
        <v>0</v>
      </c>
      <c r="D39" s="18"/>
      <c r="E39" s="6">
        <v>8438</v>
      </c>
      <c r="F39" s="6">
        <v>0</v>
      </c>
      <c r="G39" s="18"/>
      <c r="H39" s="6">
        <f>+E39-F39</f>
        <v>8438</v>
      </c>
      <c r="I39" s="25">
        <v>0</v>
      </c>
      <c r="J39" s="6">
        <v>0</v>
      </c>
      <c r="L39" s="6"/>
      <c r="M39" s="6"/>
      <c r="N39" s="6"/>
      <c r="P39" s="6"/>
      <c r="Q39" s="6"/>
    </row>
    <row r="40" spans="1:18" x14ac:dyDescent="0.35">
      <c r="A40" s="1" t="s">
        <v>42</v>
      </c>
      <c r="B40" s="6">
        <v>0</v>
      </c>
      <c r="C40" s="6">
        <v>0</v>
      </c>
      <c r="D40" s="18"/>
      <c r="E40" s="6">
        <v>0</v>
      </c>
      <c r="F40" s="6">
        <v>0</v>
      </c>
      <c r="G40" s="18"/>
      <c r="H40" s="6">
        <f>+E40-F40</f>
        <v>0</v>
      </c>
      <c r="I40" s="25"/>
      <c r="J40" s="6">
        <v>0</v>
      </c>
      <c r="L40" s="6"/>
      <c r="M40" s="6"/>
      <c r="N40" s="6"/>
      <c r="P40" s="6"/>
      <c r="Q40" s="6"/>
    </row>
    <row r="41" spans="1:18" x14ac:dyDescent="0.35">
      <c r="A41" s="1" t="s">
        <v>43</v>
      </c>
      <c r="B41" s="7">
        <v>0</v>
      </c>
      <c r="C41" s="7">
        <v>0</v>
      </c>
      <c r="D41" s="21"/>
      <c r="E41" s="7">
        <v>0</v>
      </c>
      <c r="F41" s="7">
        <v>0</v>
      </c>
      <c r="G41" s="21"/>
      <c r="H41" s="7">
        <f>+E41-F41</f>
        <v>0</v>
      </c>
      <c r="I41" s="26"/>
      <c r="J41" s="7">
        <v>0</v>
      </c>
      <c r="L41" s="6"/>
      <c r="M41" s="6"/>
      <c r="N41" s="6"/>
      <c r="P41" s="6"/>
      <c r="Q41" s="6"/>
    </row>
    <row r="42" spans="1:18" x14ac:dyDescent="0.35">
      <c r="A42" s="1" t="s">
        <v>44</v>
      </c>
      <c r="B42" s="10">
        <f>SUM(B38:B41)</f>
        <v>475</v>
      </c>
      <c r="C42" s="10">
        <f>SUM(C38:C41)</f>
        <v>0</v>
      </c>
      <c r="D42" s="23"/>
      <c r="E42" s="10">
        <f>SUM(E38:E41)</f>
        <v>8777</v>
      </c>
      <c r="F42" s="10">
        <f>SUM(F38:F41)</f>
        <v>0</v>
      </c>
      <c r="G42" s="23"/>
      <c r="H42" s="7">
        <f>+E42-F42</f>
        <v>8777</v>
      </c>
      <c r="I42" s="27"/>
      <c r="J42" s="10">
        <f>SUM(J38:J41)</f>
        <v>0</v>
      </c>
      <c r="L42" s="6"/>
      <c r="M42" s="6"/>
      <c r="N42" s="6"/>
      <c r="P42" s="6"/>
      <c r="Q42" s="6"/>
      <c r="R42" s="6"/>
    </row>
    <row r="43" spans="1:18" x14ac:dyDescent="0.35">
      <c r="A43" s="1" t="s">
        <v>39</v>
      </c>
      <c r="B43" s="6"/>
      <c r="C43" s="6">
        <v>0</v>
      </c>
      <c r="D43" s="18"/>
      <c r="E43" s="6">
        <v>754.88</v>
      </c>
      <c r="F43" s="6">
        <v>0</v>
      </c>
      <c r="G43" s="18"/>
      <c r="H43" s="6">
        <f>+F43-E43</f>
        <v>-754.88</v>
      </c>
      <c r="I43" s="25"/>
      <c r="J43" s="6">
        <v>0</v>
      </c>
      <c r="L43" s="6"/>
      <c r="M43" s="6"/>
      <c r="N43" s="6"/>
      <c r="P43" s="6"/>
      <c r="Q43" s="6"/>
      <c r="R43" s="6"/>
    </row>
    <row r="44" spans="1:18" x14ac:dyDescent="0.35">
      <c r="A44" s="1" t="s">
        <v>38</v>
      </c>
      <c r="B44" s="6">
        <v>1900</v>
      </c>
      <c r="C44" s="6">
        <v>2085</v>
      </c>
      <c r="D44" s="18"/>
      <c r="E44" s="6">
        <v>41844.300000000003</v>
      </c>
      <c r="F44" s="6">
        <v>25000</v>
      </c>
      <c r="G44" s="18"/>
      <c r="H44" s="6">
        <f>+F44-E44</f>
        <v>-16844.300000000003</v>
      </c>
      <c r="I44" s="25"/>
      <c r="J44" s="6">
        <v>25000</v>
      </c>
      <c r="L44" s="6">
        <f>+B42+B31+B27+B23+B15+B10+B51</f>
        <v>274679.24</v>
      </c>
      <c r="M44" s="6">
        <f>+C42+C31+C27+C23+C15+C10+C51</f>
        <v>295205</v>
      </c>
      <c r="N44" s="6"/>
      <c r="O44" s="6">
        <f>+E42+E31+E27+E23+E15+E10+E51</f>
        <v>4131386.52</v>
      </c>
      <c r="P44" s="6">
        <f>+F42+F31+F27+F23+F15+F10+F51</f>
        <v>3771795</v>
      </c>
      <c r="Q44" s="6"/>
    </row>
    <row r="45" spans="1:18" x14ac:dyDescent="0.35">
      <c r="A45" s="2" t="s">
        <v>40</v>
      </c>
      <c r="B45" s="10">
        <f>+B42-B44-B43</f>
        <v>-1425</v>
      </c>
      <c r="C45" s="10">
        <f>+C38+C39-C44-C43</f>
        <v>-2085</v>
      </c>
      <c r="D45" s="23"/>
      <c r="E45" s="10">
        <f>+E42-E44-E43</f>
        <v>-33822.18</v>
      </c>
      <c r="F45" s="10">
        <f>+F42-F44-F43</f>
        <v>-25000</v>
      </c>
      <c r="G45" s="23"/>
      <c r="H45" s="10">
        <f>+H42+H44+H43</f>
        <v>-8822.1800000000021</v>
      </c>
      <c r="I45" s="27"/>
      <c r="J45" s="10">
        <f>+J38+J39-J44-J43</f>
        <v>-25000</v>
      </c>
      <c r="L45" s="6">
        <v>275996.34000000003</v>
      </c>
      <c r="M45" s="6">
        <v>295205</v>
      </c>
      <c r="N45" s="6"/>
      <c r="O45" s="6">
        <v>4132703.6</v>
      </c>
      <c r="P45" s="6">
        <v>3673610</v>
      </c>
      <c r="Q45" s="6"/>
    </row>
    <row r="46" spans="1:18" x14ac:dyDescent="0.35">
      <c r="D46" s="18"/>
      <c r="G46" s="18"/>
      <c r="I46" s="18"/>
      <c r="L46" s="6"/>
      <c r="M46" s="6"/>
      <c r="N46" s="6"/>
      <c r="O46" s="6"/>
      <c r="P46" s="6"/>
      <c r="Q46" s="6"/>
    </row>
    <row r="47" spans="1:18" ht="21.75" thickBot="1" x14ac:dyDescent="0.4">
      <c r="A47" s="2" t="s">
        <v>41</v>
      </c>
      <c r="B47" s="11">
        <f>+B45+B35</f>
        <v>-63699.620000000017</v>
      </c>
      <c r="C47" s="11">
        <f>+C45+C35</f>
        <v>13871</v>
      </c>
      <c r="D47" s="24"/>
      <c r="E47" s="11">
        <f>+E45+E35</f>
        <v>170985.3</v>
      </c>
      <c r="F47" s="11">
        <f>+F45+F35</f>
        <v>2685</v>
      </c>
      <c r="G47" s="24"/>
      <c r="H47" s="11">
        <f>+H45+H35</f>
        <v>168300.3</v>
      </c>
      <c r="I47" s="28"/>
      <c r="J47" s="11">
        <f>+J45+J35</f>
        <v>2672.5999999999767</v>
      </c>
      <c r="L47" s="6"/>
      <c r="M47" s="6"/>
      <c r="N47" s="6"/>
      <c r="O47" s="6"/>
      <c r="P47" s="6"/>
      <c r="Q47" s="6"/>
      <c r="R47" s="6"/>
    </row>
    <row r="48" spans="1:18" ht="21.75" thickTop="1" x14ac:dyDescent="0.35">
      <c r="L48" s="6"/>
    </row>
    <row r="49" spans="1:18" x14ac:dyDescent="0.35">
      <c r="B49" s="16"/>
      <c r="C49" s="16"/>
      <c r="D49" s="6"/>
      <c r="E49" s="6"/>
      <c r="F49" s="6"/>
      <c r="G49" s="6"/>
      <c r="J49" s="6"/>
      <c r="L49" s="6"/>
      <c r="M49" s="6"/>
      <c r="N49" s="6"/>
      <c r="O49" s="6"/>
      <c r="P49" s="6"/>
      <c r="Q49" s="6"/>
      <c r="R49" s="6"/>
    </row>
    <row r="50" spans="1:18" ht="23.25" x14ac:dyDescent="0.5">
      <c r="A50" s="2" t="s">
        <v>45</v>
      </c>
      <c r="B50" s="17"/>
      <c r="C50" s="17"/>
      <c r="D50" s="6"/>
      <c r="E50" s="6"/>
      <c r="F50" s="6"/>
      <c r="G50" s="6"/>
      <c r="H50" s="6"/>
      <c r="J50" s="6"/>
      <c r="L50" s="6"/>
    </row>
    <row r="51" spans="1:18" x14ac:dyDescent="0.35">
      <c r="A51" s="1" t="s">
        <v>15</v>
      </c>
      <c r="B51" s="6">
        <v>4258.91</v>
      </c>
      <c r="C51" s="6">
        <v>10000</v>
      </c>
      <c r="D51" s="18"/>
      <c r="E51" s="6">
        <v>148050.31</v>
      </c>
      <c r="F51" s="6">
        <v>120000</v>
      </c>
      <c r="G51" s="18"/>
      <c r="H51" s="6">
        <f>+E51-F51</f>
        <v>28050.309999999998</v>
      </c>
      <c r="I51" s="25"/>
      <c r="J51" s="6">
        <v>120000</v>
      </c>
      <c r="L51" s="6"/>
      <c r="P51" s="6"/>
    </row>
    <row r="52" spans="1:18" x14ac:dyDescent="0.35">
      <c r="A52" s="1" t="s">
        <v>47</v>
      </c>
      <c r="B52" s="8">
        <v>-3221.91</v>
      </c>
      <c r="C52" s="8">
        <v>-1885</v>
      </c>
      <c r="D52" s="19"/>
      <c r="E52" s="8">
        <v>-17984.77</v>
      </c>
      <c r="F52" s="8">
        <v>-24500</v>
      </c>
      <c r="G52" s="19"/>
      <c r="H52" s="8">
        <f>+E52-F52</f>
        <v>6515.23</v>
      </c>
      <c r="I52" s="22"/>
      <c r="J52" s="8">
        <v>-24500</v>
      </c>
      <c r="L52" s="6"/>
      <c r="M52" s="6"/>
      <c r="N52" s="6"/>
    </row>
    <row r="53" spans="1:18" x14ac:dyDescent="0.35">
      <c r="B53" s="12">
        <f>+B51+B52</f>
        <v>1037</v>
      </c>
      <c r="C53" s="12">
        <f>+C51+C52</f>
        <v>8115</v>
      </c>
      <c r="D53" s="20">
        <v>0</v>
      </c>
      <c r="E53" s="12">
        <f>+E52+E51</f>
        <v>130065.54</v>
      </c>
      <c r="F53" s="12">
        <f>+F51+F52</f>
        <v>95500</v>
      </c>
      <c r="G53" s="20"/>
      <c r="H53" s="12">
        <f>+H51+H52</f>
        <v>34565.539999999994</v>
      </c>
      <c r="I53" s="29"/>
      <c r="J53" s="12">
        <f>SUM(J51:J52)</f>
        <v>95500</v>
      </c>
      <c r="L53" s="6"/>
    </row>
    <row r="54" spans="1:18" x14ac:dyDescent="0.35">
      <c r="B54" s="6"/>
      <c r="C54" s="6"/>
      <c r="D54" s="6"/>
      <c r="E54" s="6"/>
      <c r="F54" s="6"/>
      <c r="G54" s="6"/>
      <c r="J54" s="6"/>
    </row>
    <row r="55" spans="1:18" x14ac:dyDescent="0.35">
      <c r="A55" s="1" t="s">
        <v>49</v>
      </c>
      <c r="B55" s="12">
        <f>+B47+B53</f>
        <v>-62662.620000000017</v>
      </c>
      <c r="C55" s="12">
        <f>+C47+C53</f>
        <v>21986</v>
      </c>
      <c r="D55" s="12"/>
      <c r="E55" s="12">
        <f>+E47+E53</f>
        <v>301050.83999999997</v>
      </c>
      <c r="F55" s="12">
        <f>+F47+F53</f>
        <v>98185</v>
      </c>
      <c r="G55" s="12"/>
      <c r="H55" s="12">
        <f>+H47+H53</f>
        <v>202865.83999999997</v>
      </c>
      <c r="I55" s="35"/>
      <c r="J55" s="12">
        <f>+J47+J53</f>
        <v>98172.599999999977</v>
      </c>
    </row>
    <row r="56" spans="1:18" x14ac:dyDescent="0.35">
      <c r="B56" s="6"/>
      <c r="C56" s="6"/>
      <c r="D56" s="6"/>
      <c r="E56" s="6"/>
      <c r="F56" s="6"/>
      <c r="G56" s="6"/>
      <c r="H56" s="6"/>
      <c r="J56" s="6"/>
    </row>
    <row r="57" spans="1:18" x14ac:dyDescent="0.35">
      <c r="B57" s="6"/>
      <c r="C57" s="6"/>
      <c r="D57" s="6"/>
      <c r="E57" s="6"/>
      <c r="F57" s="6"/>
      <c r="G57" s="6"/>
      <c r="J57" s="6"/>
    </row>
    <row r="58" spans="1:18" x14ac:dyDescent="0.35">
      <c r="B58" s="6"/>
      <c r="C58" s="6"/>
      <c r="D58" s="6"/>
      <c r="E58" s="6"/>
      <c r="F58" s="6"/>
      <c r="G58" s="6"/>
      <c r="J58" s="6"/>
    </row>
    <row r="59" spans="1:18" x14ac:dyDescent="0.35">
      <c r="B59" s="33"/>
      <c r="C59" s="33"/>
      <c r="D59" s="6"/>
      <c r="E59" s="6"/>
      <c r="F59" s="32"/>
      <c r="G59" s="6"/>
      <c r="H59" s="6"/>
      <c r="I59" s="6"/>
      <c r="J59" s="6"/>
    </row>
    <row r="60" spans="1:18" x14ac:dyDescent="0.35">
      <c r="C60" s="30"/>
      <c r="D60" s="6"/>
      <c r="E60" s="6"/>
      <c r="F60" s="30"/>
      <c r="G60" s="6"/>
      <c r="H60" s="6"/>
      <c r="I60" s="6"/>
      <c r="J60" s="6"/>
    </row>
    <row r="61" spans="1:18" ht="23.25" x14ac:dyDescent="0.5">
      <c r="B61" s="17"/>
      <c r="C61" s="17"/>
      <c r="D61" s="6"/>
      <c r="E61" s="6"/>
      <c r="F61" s="31"/>
      <c r="G61" s="6"/>
      <c r="H61" s="6"/>
      <c r="I61" s="6"/>
      <c r="J61" s="6"/>
      <c r="L61" s="6"/>
    </row>
    <row r="63" spans="1:18" ht="23.25" x14ac:dyDescent="0.5">
      <c r="A63" s="2"/>
      <c r="B63" s="34"/>
      <c r="C63" s="6"/>
      <c r="E63" s="6"/>
      <c r="F63" s="6"/>
    </row>
    <row r="64" spans="1:18" x14ac:dyDescent="0.35">
      <c r="B64" s="6"/>
      <c r="C64" s="6"/>
      <c r="E64" s="6"/>
      <c r="F64" s="6"/>
    </row>
    <row r="65" spans="1:10" x14ac:dyDescent="0.35">
      <c r="B65" s="8"/>
      <c r="E65" s="6"/>
      <c r="F65" s="6"/>
    </row>
    <row r="66" spans="1:10" x14ac:dyDescent="0.35">
      <c r="B66" s="12"/>
    </row>
    <row r="73" spans="1:10" x14ac:dyDescent="0.35">
      <c r="B73" s="13"/>
      <c r="C73" s="13"/>
      <c r="D73" s="13"/>
      <c r="E73" s="13"/>
      <c r="F73" s="13"/>
      <c r="J73" s="13"/>
    </row>
    <row r="74" spans="1:10" x14ac:dyDescent="0.35">
      <c r="B74" s="14"/>
      <c r="C74" s="14"/>
      <c r="D74" s="13"/>
      <c r="E74" s="14"/>
      <c r="F74" s="14"/>
      <c r="J74" s="14"/>
    </row>
    <row r="75" spans="1:10" x14ac:dyDescent="0.35">
      <c r="B75" s="13"/>
      <c r="C75" s="13"/>
      <c r="D75" s="13"/>
      <c r="E75" s="13"/>
      <c r="F75" s="13"/>
      <c r="J75" s="13"/>
    </row>
    <row r="76" spans="1:10" x14ac:dyDescent="0.35">
      <c r="B76" s="13"/>
      <c r="C76" s="13"/>
      <c r="E76" s="13"/>
      <c r="F76" s="13"/>
      <c r="J76" s="13"/>
    </row>
    <row r="77" spans="1:10" x14ac:dyDescent="0.35">
      <c r="A77" s="15"/>
      <c r="B77" s="13"/>
      <c r="C77" s="13"/>
      <c r="E77" s="13"/>
      <c r="F77" s="13"/>
      <c r="J77" s="13"/>
    </row>
    <row r="78" spans="1:10" x14ac:dyDescent="0.35">
      <c r="B78" s="14"/>
      <c r="C78" s="14"/>
      <c r="E78" s="14"/>
      <c r="F78" s="14"/>
      <c r="J78" s="14"/>
    </row>
  </sheetData>
  <mergeCells count="3">
    <mergeCell ref="B1:J1"/>
    <mergeCell ref="B5:C5"/>
    <mergeCell ref="E5:F5"/>
  </mergeCells>
  <pageMargins left="0.7" right="0.7" top="0.75" bottom="0.75" header="0.3" footer="0.3"/>
  <pageSetup scale="3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gahagen</dc:creator>
  <cp:lastModifiedBy>Becker Ruth</cp:lastModifiedBy>
  <cp:lastPrinted>2023-04-25T21:09:00Z</cp:lastPrinted>
  <dcterms:created xsi:type="dcterms:W3CDTF">2020-10-09T05:50:13Z</dcterms:created>
  <dcterms:modified xsi:type="dcterms:W3CDTF">2023-07-19T20:35:26Z</dcterms:modified>
</cp:coreProperties>
</file>