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gss.local\Shares\UserDocs\becker\Documents\"/>
    </mc:Choice>
  </mc:AlternateContent>
  <xr:revisionPtr revIDLastSave="0" documentId="13_ncr:1_{7B35CC79-4656-4E2E-9764-711547CA04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F16" i="1"/>
  <c r="E16" i="1"/>
  <c r="O43" i="1"/>
  <c r="P45" i="1"/>
  <c r="P43" i="1"/>
  <c r="J9" i="1"/>
  <c r="J42" i="1"/>
  <c r="B11" i="1"/>
  <c r="F32" i="1"/>
  <c r="F9" i="1"/>
  <c r="F11" i="1"/>
  <c r="C16" i="1"/>
  <c r="B16" i="1"/>
  <c r="E9" i="1"/>
  <c r="C9" i="1"/>
  <c r="B9" i="1"/>
  <c r="B32" i="1"/>
  <c r="E11" i="1"/>
  <c r="E32" i="1"/>
  <c r="C11" i="1"/>
  <c r="H51" i="1"/>
  <c r="J11" i="1"/>
  <c r="C32" i="1"/>
  <c r="E33" i="1" l="1"/>
  <c r="E29" i="1"/>
  <c r="E10" i="1"/>
  <c r="E25" i="1"/>
  <c r="E18" i="1"/>
  <c r="B41" i="1"/>
  <c r="B44" i="1" s="1"/>
  <c r="E12" i="1" l="1"/>
  <c r="E20" i="1" s="1"/>
  <c r="E35" i="1" s="1"/>
  <c r="J32" i="1" l="1"/>
  <c r="C33" i="1"/>
  <c r="B10" i="1" l="1"/>
  <c r="L43" i="1" s="1"/>
  <c r="B52" i="1"/>
  <c r="C18" i="1"/>
  <c r="B18" i="1"/>
  <c r="H42" i="1"/>
  <c r="E52" i="1" l="1"/>
  <c r="F52" i="1"/>
  <c r="C52" i="1"/>
  <c r="J52" i="1" l="1"/>
  <c r="H43" i="1" l="1"/>
  <c r="H40" i="1"/>
  <c r="J44" i="1"/>
  <c r="F41" i="1"/>
  <c r="F44" i="1" s="1"/>
  <c r="E41" i="1"/>
  <c r="C41" i="1"/>
  <c r="E44" i="1" l="1"/>
  <c r="N43" i="1"/>
  <c r="H41" i="1"/>
  <c r="H27" i="1"/>
  <c r="J18" i="1"/>
  <c r="J10" i="1"/>
  <c r="J12" i="1" s="1"/>
  <c r="C44" i="1"/>
  <c r="H39" i="1"/>
  <c r="H38" i="1"/>
  <c r="J33" i="1"/>
  <c r="F33" i="1"/>
  <c r="B33" i="1"/>
  <c r="H32" i="1"/>
  <c r="H31" i="1"/>
  <c r="J29" i="1"/>
  <c r="F29" i="1"/>
  <c r="C29" i="1"/>
  <c r="B29" i="1"/>
  <c r="H28" i="1"/>
  <c r="J25" i="1"/>
  <c r="F25" i="1"/>
  <c r="C25" i="1"/>
  <c r="B25" i="1"/>
  <c r="H24" i="1"/>
  <c r="H23" i="1"/>
  <c r="F18" i="1"/>
  <c r="H15" i="1"/>
  <c r="H11" i="1"/>
  <c r="F10" i="1"/>
  <c r="C10" i="1"/>
  <c r="M43" i="1" s="1"/>
  <c r="H9" i="1"/>
  <c r="H50" i="1"/>
  <c r="H52" i="1" s="1"/>
  <c r="H8" i="1"/>
  <c r="H44" i="1" l="1"/>
  <c r="B12" i="1"/>
  <c r="B20" i="1" s="1"/>
  <c r="B35" i="1" s="1"/>
  <c r="H33" i="1"/>
  <c r="F12" i="1"/>
  <c r="F20" i="1" s="1"/>
  <c r="F35" i="1" s="1"/>
  <c r="F46" i="1" s="1"/>
  <c r="F54" i="1" s="1"/>
  <c r="C12" i="1"/>
  <c r="C20" i="1" s="1"/>
  <c r="C35" i="1" s="1"/>
  <c r="H25" i="1"/>
  <c r="H29" i="1"/>
  <c r="H16" i="1"/>
  <c r="J20" i="1"/>
  <c r="H10" i="1"/>
  <c r="H18" i="1"/>
  <c r="J35" i="1" l="1"/>
  <c r="J46" i="1" s="1"/>
  <c r="J54" i="1" s="1"/>
  <c r="B46" i="1"/>
  <c r="B54" i="1" s="1"/>
  <c r="C46" i="1"/>
  <c r="C54" i="1" s="1"/>
  <c r="H12" i="1"/>
  <c r="H20" i="1" s="1"/>
  <c r="E46" i="1"/>
  <c r="E54" i="1" l="1"/>
  <c r="H35" i="1"/>
  <c r="H46" i="1" s="1"/>
  <c r="H54" i="1" s="1"/>
</calcChain>
</file>

<file path=xl/sharedStrings.xml><?xml version="1.0" encoding="utf-8"?>
<sst xmlns="http://schemas.openxmlformats.org/spreadsheetml/2006/main" count="54" uniqueCount="52">
  <si>
    <t>Good Shepherd Parish</t>
  </si>
  <si>
    <t>Income Statement</t>
  </si>
  <si>
    <t xml:space="preserve"> </t>
  </si>
  <si>
    <t>Favor/</t>
  </si>
  <si>
    <t xml:space="preserve">Unfavorable </t>
  </si>
  <si>
    <t>Annual</t>
  </si>
  <si>
    <t>Monthly</t>
  </si>
  <si>
    <t xml:space="preserve"> Year to Date</t>
  </si>
  <si>
    <t>Act YTD vs</t>
  </si>
  <si>
    <t xml:space="preserve"> Budget</t>
  </si>
  <si>
    <t>Actual</t>
  </si>
  <si>
    <t>Budget</t>
  </si>
  <si>
    <t>Bud YTD</t>
  </si>
  <si>
    <t>Church</t>
  </si>
  <si>
    <t>Collections</t>
  </si>
  <si>
    <t>Bingo Income -Net</t>
  </si>
  <si>
    <t xml:space="preserve">Other Church </t>
  </si>
  <si>
    <t>Total Church Income</t>
  </si>
  <si>
    <t>Church Expenses</t>
  </si>
  <si>
    <t xml:space="preserve">                 Net Church</t>
  </si>
  <si>
    <t xml:space="preserve">School </t>
  </si>
  <si>
    <t>School Income - tuition/book…</t>
  </si>
  <si>
    <t>School Ordinary/Admin Exp.</t>
  </si>
  <si>
    <t xml:space="preserve">                 Net School</t>
  </si>
  <si>
    <t>Net School &amp; Parish</t>
  </si>
  <si>
    <t>Self Supporting Programs</t>
  </si>
  <si>
    <t>Café Progam Income</t>
  </si>
  <si>
    <t>Café Expense</t>
  </si>
  <si>
    <t xml:space="preserve">                 Net Café</t>
  </si>
  <si>
    <t>GAP Income</t>
  </si>
  <si>
    <t>GAP Expense</t>
  </si>
  <si>
    <t xml:space="preserve">                 Net GAP</t>
  </si>
  <si>
    <t>Little Rams Income</t>
  </si>
  <si>
    <t>Little Rams Expense</t>
  </si>
  <si>
    <t xml:space="preserve">                 Net Little Rams</t>
  </si>
  <si>
    <t>Net Income Before Extraordinary I/E</t>
  </si>
  <si>
    <t>Capital</t>
  </si>
  <si>
    <t>Investing in the Future Contributions</t>
  </si>
  <si>
    <t>Capital Expenditures</t>
  </si>
  <si>
    <t>GS School Capital Expenditures</t>
  </si>
  <si>
    <t xml:space="preserve">Net Capital </t>
  </si>
  <si>
    <t>Grand Total Net</t>
  </si>
  <si>
    <t>Bequest &amp; Donations</t>
  </si>
  <si>
    <t xml:space="preserve">         Extra Ordin Income</t>
  </si>
  <si>
    <t>Bingo - Net "Below the Line"</t>
  </si>
  <si>
    <t>Bingo Exp - Cleanup and Security</t>
  </si>
  <si>
    <t xml:space="preserve">                           agrees to general ledger</t>
  </si>
  <si>
    <t>July 1, 2023 to June 30,2024</t>
  </si>
  <si>
    <t>Misc income</t>
  </si>
  <si>
    <t>2023-2024</t>
  </si>
  <si>
    <t>colomn J</t>
  </si>
  <si>
    <t>8 mos July 1, 2023 - February 29,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</si>
</sst>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u val="double"/>
      <sz val="16"/>
      <color theme="1"/>
      <name val="Calibri"/>
      <family val="2"/>
      <scheme val="minor"/>
    </font>
    <font>
      <u val="doubleAccounting"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 val="doubleAccounting"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6" fontId="1" fillId="0" borderId="0" xfId="0" applyNumberFormat="1" applyFont="1"/>
    <xf numFmtId="6" fontId="1" fillId="0" borderId="1" xfId="0" applyNumberFormat="1" applyFont="1" applyBorder="1"/>
    <xf numFmtId="6" fontId="3" fillId="0" borderId="0" xfId="0" applyNumberFormat="1" applyFont="1"/>
    <xf numFmtId="10" fontId="1" fillId="0" borderId="0" xfId="0" applyNumberFormat="1" applyFont="1"/>
    <xf numFmtId="6" fontId="1" fillId="0" borderId="2" xfId="0" applyNumberFormat="1" applyFont="1" applyBorder="1"/>
    <xf numFmtId="6" fontId="2" fillId="0" borderId="3" xfId="0" applyNumberFormat="1" applyFont="1" applyBorder="1"/>
    <xf numFmtId="6" fontId="5" fillId="0" borderId="0" xfId="0" applyNumberFormat="1" applyFont="1"/>
    <xf numFmtId="43" fontId="1" fillId="0" borderId="0" xfId="0" applyNumberFormat="1" applyFont="1"/>
    <xf numFmtId="43" fontId="2" fillId="0" borderId="0" xfId="0" applyNumberFormat="1" applyFont="1"/>
    <xf numFmtId="164" fontId="1" fillId="0" borderId="0" xfId="0" applyNumberFormat="1" applyFont="1"/>
    <xf numFmtId="17" fontId="1" fillId="0" borderId="0" xfId="0" applyNumberFormat="1" applyFont="1"/>
    <xf numFmtId="44" fontId="6" fillId="0" borderId="0" xfId="0" applyNumberFormat="1" applyFont="1"/>
    <xf numFmtId="0" fontId="1" fillId="2" borderId="0" xfId="0" applyFont="1" applyFill="1"/>
    <xf numFmtId="6" fontId="3" fillId="2" borderId="0" xfId="0" applyNumberFormat="1" applyFont="1" applyFill="1"/>
    <xf numFmtId="6" fontId="5" fillId="2" borderId="0" xfId="0" applyNumberFormat="1" applyFont="1" applyFill="1"/>
    <xf numFmtId="0" fontId="1" fillId="2" borderId="1" xfId="0" applyFont="1" applyFill="1" applyBorder="1"/>
    <xf numFmtId="0" fontId="3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6" fontId="1" fillId="2" borderId="0" xfId="0" applyNumberFormat="1" applyFont="1" applyFill="1"/>
    <xf numFmtId="6" fontId="1" fillId="2" borderId="1" xfId="0" applyNumberFormat="1" applyFont="1" applyFill="1" applyBorder="1"/>
    <xf numFmtId="6" fontId="1" fillId="2" borderId="2" xfId="0" applyNumberFormat="1" applyFont="1" applyFill="1" applyBorder="1"/>
    <xf numFmtId="6" fontId="4" fillId="2" borderId="3" xfId="0" applyNumberFormat="1" applyFont="1" applyFill="1" applyBorder="1"/>
    <xf numFmtId="0" fontId="5" fillId="2" borderId="0" xfId="0" applyFont="1" applyFill="1"/>
    <xf numFmtId="15" fontId="1" fillId="0" borderId="0" xfId="0" applyNumberFormat="1" applyFont="1"/>
    <xf numFmtId="44" fontId="1" fillId="0" borderId="0" xfId="0" applyNumberFormat="1" applyFont="1"/>
    <xf numFmtId="44" fontId="8" fillId="0" borderId="0" xfId="0" applyNumberFormat="1" applyFont="1"/>
    <xf numFmtId="0" fontId="5" fillId="0" borderId="0" xfId="0" applyFont="1"/>
    <xf numFmtId="6" fontId="1" fillId="0" borderId="0" xfId="0" applyNumberFormat="1" applyFont="1" applyBorder="1"/>
    <xf numFmtId="0" fontId="1" fillId="2" borderId="0" xfId="0" applyFont="1" applyFill="1" applyBorder="1"/>
    <xf numFmtId="6" fontId="1" fillId="2" borderId="0" xfId="0" applyNumberFormat="1" applyFont="1" applyFill="1" applyBorder="1"/>
    <xf numFmtId="6" fontId="7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7"/>
  <sheetViews>
    <sheetView tabSelected="1" zoomScale="125" zoomScaleNormal="125" workbookViewId="0">
      <selection activeCell="A5" sqref="A5"/>
    </sheetView>
  </sheetViews>
  <sheetFormatPr defaultColWidth="9.140625" defaultRowHeight="21" x14ac:dyDescent="0.35"/>
  <cols>
    <col min="1" max="1" width="49.140625" style="1" customWidth="1"/>
    <col min="2" max="2" width="21.140625" style="1" customWidth="1"/>
    <col min="3" max="3" width="21.7109375" style="1" customWidth="1"/>
    <col min="4" max="4" width="1.42578125" style="1" customWidth="1"/>
    <col min="5" max="5" width="17.140625" style="1" bestFit="1" customWidth="1"/>
    <col min="6" max="6" width="18.42578125" style="1" customWidth="1"/>
    <col min="7" max="7" width="1.5703125" style="1" customWidth="1"/>
    <col min="8" max="8" width="19.42578125" style="1" customWidth="1"/>
    <col min="9" max="9" width="1.5703125" style="1" customWidth="1"/>
    <col min="10" max="10" width="21.5703125" style="1" customWidth="1"/>
    <col min="11" max="11" width="9.140625" style="1"/>
    <col min="12" max="12" width="16.28515625" style="1" bestFit="1" customWidth="1"/>
    <col min="13" max="13" width="18" style="1" customWidth="1"/>
    <col min="14" max="14" width="16.7109375" style="1" customWidth="1"/>
    <col min="15" max="15" width="26.28515625" style="1" customWidth="1"/>
    <col min="16" max="16" width="21.7109375" style="1" customWidth="1"/>
    <col min="17" max="17" width="20.7109375" style="1" customWidth="1"/>
    <col min="18" max="18" width="21.28515625" style="1" customWidth="1"/>
    <col min="19" max="16384" width="9.140625" style="1"/>
  </cols>
  <sheetData>
    <row r="1" spans="1:15" x14ac:dyDescent="0.35">
      <c r="A1" s="1" t="s">
        <v>0</v>
      </c>
      <c r="B1" s="38" t="s">
        <v>47</v>
      </c>
      <c r="C1" s="38"/>
      <c r="D1" s="38"/>
      <c r="E1" s="38"/>
      <c r="F1" s="38"/>
      <c r="G1" s="38"/>
      <c r="H1" s="38"/>
      <c r="I1" s="38"/>
      <c r="J1" s="38"/>
    </row>
    <row r="2" spans="1:15" x14ac:dyDescent="0.35">
      <c r="A2" s="1" t="s">
        <v>1</v>
      </c>
      <c r="C2" s="1" t="s">
        <v>2</v>
      </c>
    </row>
    <row r="3" spans="1:15" x14ac:dyDescent="0.35">
      <c r="H3" s="1" t="s">
        <v>3</v>
      </c>
    </row>
    <row r="4" spans="1:15" x14ac:dyDescent="0.35">
      <c r="A4" s="2" t="s">
        <v>51</v>
      </c>
      <c r="D4" s="18"/>
      <c r="G4" s="18"/>
      <c r="H4" s="1" t="s">
        <v>4</v>
      </c>
      <c r="I4" s="18"/>
      <c r="J4" s="3" t="s">
        <v>5</v>
      </c>
    </row>
    <row r="5" spans="1:15" x14ac:dyDescent="0.35">
      <c r="A5" s="2"/>
      <c r="B5" s="39" t="s">
        <v>6</v>
      </c>
      <c r="C5" s="39"/>
      <c r="D5" s="18"/>
      <c r="E5" s="38" t="s">
        <v>7</v>
      </c>
      <c r="F5" s="38"/>
      <c r="G5" s="18"/>
      <c r="H5" s="1" t="s">
        <v>8</v>
      </c>
      <c r="I5" s="18"/>
      <c r="J5" s="3" t="s">
        <v>9</v>
      </c>
    </row>
    <row r="6" spans="1:15" x14ac:dyDescent="0.35">
      <c r="B6" s="4" t="s">
        <v>10</v>
      </c>
      <c r="C6" s="4" t="s">
        <v>11</v>
      </c>
      <c r="D6" s="21"/>
      <c r="E6" s="4" t="s">
        <v>10</v>
      </c>
      <c r="F6" s="4" t="s">
        <v>11</v>
      </c>
      <c r="G6" s="21"/>
      <c r="H6" s="5" t="s">
        <v>12</v>
      </c>
      <c r="I6" s="21"/>
      <c r="J6" s="4" t="s">
        <v>49</v>
      </c>
    </row>
    <row r="7" spans="1:15" x14ac:dyDescent="0.35">
      <c r="A7" s="2" t="s">
        <v>13</v>
      </c>
      <c r="D7" s="18"/>
      <c r="G7" s="18"/>
      <c r="I7" s="18"/>
    </row>
    <row r="8" spans="1:15" x14ac:dyDescent="0.35">
      <c r="A8" s="1" t="s">
        <v>14</v>
      </c>
      <c r="B8" s="6">
        <v>116671.3</v>
      </c>
      <c r="C8" s="6">
        <v>97846</v>
      </c>
      <c r="D8" s="18"/>
      <c r="E8" s="6">
        <v>927743.23</v>
      </c>
      <c r="F8" s="6">
        <v>831692</v>
      </c>
      <c r="G8" s="18"/>
      <c r="H8" s="6">
        <f>+E8-F8</f>
        <v>96051.229999999981</v>
      </c>
      <c r="I8" s="25"/>
      <c r="J8" s="6">
        <v>1272000</v>
      </c>
    </row>
    <row r="9" spans="1:15" x14ac:dyDescent="0.35">
      <c r="A9" s="1" t="s">
        <v>16</v>
      </c>
      <c r="B9" s="7">
        <f>49610.44-21213.33+3311.89</f>
        <v>31709</v>
      </c>
      <c r="C9" s="7">
        <f>11926.67-10000+6000</f>
        <v>7926.67</v>
      </c>
      <c r="D9" s="21"/>
      <c r="E9" s="7">
        <f>-94594.29-105202.83+9311.89</f>
        <v>-190485.22999999998</v>
      </c>
      <c r="F9" s="7">
        <f>96913.34-80000+6000</f>
        <v>22913.339999999997</v>
      </c>
      <c r="G9" s="21"/>
      <c r="H9" s="7">
        <f t="shared" ref="H9" si="0">+E9-F9</f>
        <v>-213398.56999999998</v>
      </c>
      <c r="I9" s="26"/>
      <c r="J9" s="7">
        <f>249620-120000+6000</f>
        <v>135620</v>
      </c>
    </row>
    <row r="10" spans="1:15" x14ac:dyDescent="0.35">
      <c r="A10" s="1" t="s">
        <v>17</v>
      </c>
      <c r="B10" s="6">
        <f>SUM(B8:B9)</f>
        <v>148380.29999999999</v>
      </c>
      <c r="C10" s="6">
        <f>SUM(C8:C9)</f>
        <v>105772.67</v>
      </c>
      <c r="D10" s="18"/>
      <c r="E10" s="6">
        <f>SUM(E8:E9)</f>
        <v>737258</v>
      </c>
      <c r="F10" s="6">
        <f>SUM(F8:F9)</f>
        <v>854605.34</v>
      </c>
      <c r="G10" s="18"/>
      <c r="H10" s="6">
        <f>+E10-F10</f>
        <v>-117347.33999999997</v>
      </c>
      <c r="I10" s="25"/>
      <c r="J10" s="6">
        <f>SUM(J8:J9)</f>
        <v>1407620</v>
      </c>
      <c r="L10" s="6"/>
    </row>
    <row r="11" spans="1:15" x14ac:dyDescent="0.35">
      <c r="A11" s="1" t="s">
        <v>18</v>
      </c>
      <c r="B11" s="7">
        <f>65761.49-1320+0</f>
        <v>64441.490000000005</v>
      </c>
      <c r="C11" s="7">
        <f>63722-1942</f>
        <v>61780</v>
      </c>
      <c r="D11" s="21"/>
      <c r="E11" s="7">
        <f>530799.25-10525</f>
        <v>520274.25</v>
      </c>
      <c r="F11" s="7">
        <f>533247-16509</f>
        <v>516738</v>
      </c>
      <c r="G11" s="21"/>
      <c r="H11" s="7">
        <f>+F11-E11</f>
        <v>-3536.25</v>
      </c>
      <c r="I11" s="26"/>
      <c r="J11" s="7">
        <f>796417-25250</f>
        <v>771167</v>
      </c>
    </row>
    <row r="12" spans="1:15" x14ac:dyDescent="0.35">
      <c r="A12" s="2" t="s">
        <v>19</v>
      </c>
      <c r="B12" s="8">
        <f>+B10-B11</f>
        <v>83938.809999999983</v>
      </c>
      <c r="C12" s="8">
        <f>+C10-C11</f>
        <v>43992.67</v>
      </c>
      <c r="D12" s="22"/>
      <c r="E12" s="8">
        <f>+E10-E11</f>
        <v>216983.75</v>
      </c>
      <c r="F12" s="8">
        <f>+F10-F11</f>
        <v>337867.33999999997</v>
      </c>
      <c r="G12" s="22"/>
      <c r="H12" s="8">
        <f>+E12-F12</f>
        <v>-120883.58999999997</v>
      </c>
      <c r="I12" s="19"/>
      <c r="J12" s="8">
        <f>+J10-J11</f>
        <v>636453</v>
      </c>
      <c r="L12" s="6"/>
    </row>
    <row r="13" spans="1:15" x14ac:dyDescent="0.35">
      <c r="D13" s="18"/>
      <c r="G13" s="18"/>
      <c r="I13" s="18"/>
      <c r="L13" s="6"/>
    </row>
    <row r="14" spans="1:15" x14ac:dyDescent="0.35">
      <c r="A14" s="2" t="s">
        <v>20</v>
      </c>
      <c r="D14" s="18"/>
      <c r="G14" s="18"/>
      <c r="I14" s="18"/>
    </row>
    <row r="15" spans="1:15" x14ac:dyDescent="0.35">
      <c r="A15" s="1" t="s">
        <v>21</v>
      </c>
      <c r="B15" s="6">
        <v>29090.12</v>
      </c>
      <c r="C15" s="6">
        <v>62500</v>
      </c>
      <c r="D15" s="18"/>
      <c r="E15" s="6">
        <v>1144043.03</v>
      </c>
      <c r="F15" s="6">
        <v>1135500</v>
      </c>
      <c r="G15" s="18"/>
      <c r="H15" s="6">
        <f>+E15-F15</f>
        <v>8543.0300000000279</v>
      </c>
      <c r="I15" s="25"/>
      <c r="J15" s="6">
        <v>1738000</v>
      </c>
    </row>
    <row r="16" spans="1:15" x14ac:dyDescent="0.35">
      <c r="A16" s="1" t="s">
        <v>22</v>
      </c>
      <c r="B16" s="7">
        <f>186599.38+6655.2+1381.65</f>
        <v>194636.23</v>
      </c>
      <c r="C16" s="7">
        <f>189899+6800+1658</f>
        <v>198357</v>
      </c>
      <c r="D16" s="21"/>
      <c r="E16" s="7">
        <f>1625041.45+163206.02+14034.9-45.4</f>
        <v>1802236.97</v>
      </c>
      <c r="F16" s="7">
        <f>1611149+135300+13264</f>
        <v>1759713</v>
      </c>
      <c r="G16" s="21"/>
      <c r="H16" s="7">
        <f>+F16-E16</f>
        <v>-42523.969999999972</v>
      </c>
      <c r="I16" s="26"/>
      <c r="J16" s="7">
        <f>2436586+163000+19896</f>
        <v>2619482</v>
      </c>
      <c r="M16" s="6"/>
      <c r="N16" s="6"/>
      <c r="O16" s="9"/>
    </row>
    <row r="17" spans="1:15" x14ac:dyDescent="0.35">
      <c r="B17" s="34"/>
      <c r="C17" s="34"/>
      <c r="D17" s="35"/>
      <c r="E17" s="34"/>
      <c r="F17" s="34"/>
      <c r="G17" s="35"/>
      <c r="H17" s="34"/>
      <c r="I17" s="36"/>
      <c r="J17" s="34"/>
      <c r="M17" s="6"/>
      <c r="N17" s="6"/>
      <c r="O17" s="9"/>
    </row>
    <row r="18" spans="1:15" x14ac:dyDescent="0.35">
      <c r="A18" s="2" t="s">
        <v>23</v>
      </c>
      <c r="B18" s="6">
        <f>+B15-B16-B17</f>
        <v>-165546.11000000002</v>
      </c>
      <c r="C18" s="6">
        <f>+C15-C16</f>
        <v>-135857</v>
      </c>
      <c r="D18" s="18"/>
      <c r="E18" s="6">
        <f>+E15-E16</f>
        <v>-658193.93999999994</v>
      </c>
      <c r="F18" s="6">
        <f>+F15-F16</f>
        <v>-624213</v>
      </c>
      <c r="G18" s="18"/>
      <c r="H18" s="6">
        <f>+E18-F18</f>
        <v>-33980.939999999944</v>
      </c>
      <c r="I18" s="25"/>
      <c r="J18" s="6">
        <f>+J15-J16</f>
        <v>-881482</v>
      </c>
      <c r="L18" s="6"/>
    </row>
    <row r="19" spans="1:15" x14ac:dyDescent="0.35">
      <c r="D19" s="18"/>
      <c r="G19" s="18"/>
      <c r="I19" s="18"/>
      <c r="O19" s="6"/>
    </row>
    <row r="20" spans="1:15" x14ac:dyDescent="0.35">
      <c r="A20" s="2" t="s">
        <v>24</v>
      </c>
      <c r="B20" s="8">
        <f>B18+B12</f>
        <v>-81607.300000000032</v>
      </c>
      <c r="C20" s="8">
        <f>C18+C12</f>
        <v>-91864.33</v>
      </c>
      <c r="D20" s="22"/>
      <c r="E20" s="8">
        <f>E18+E12</f>
        <v>-441210.18999999994</v>
      </c>
      <c r="F20" s="8">
        <f>F18+F12</f>
        <v>-286345.66000000003</v>
      </c>
      <c r="G20" s="22"/>
      <c r="H20" s="8">
        <f>H18+H12</f>
        <v>-154864.52999999991</v>
      </c>
      <c r="I20" s="19"/>
      <c r="J20" s="8">
        <f>J18+J12</f>
        <v>-245029</v>
      </c>
      <c r="L20" s="6"/>
    </row>
    <row r="21" spans="1:15" x14ac:dyDescent="0.35">
      <c r="D21" s="18"/>
      <c r="G21" s="18"/>
      <c r="I21" s="18"/>
      <c r="O21" s="9"/>
    </row>
    <row r="22" spans="1:15" x14ac:dyDescent="0.35">
      <c r="A22" s="2" t="s">
        <v>25</v>
      </c>
      <c r="D22" s="18"/>
      <c r="G22" s="18"/>
      <c r="I22" s="18"/>
    </row>
    <row r="23" spans="1:15" x14ac:dyDescent="0.35">
      <c r="A23" s="1" t="s">
        <v>26</v>
      </c>
      <c r="B23" s="6">
        <v>21045.23</v>
      </c>
      <c r="C23" s="6">
        <v>13666.67</v>
      </c>
      <c r="D23" s="18"/>
      <c r="E23" s="6">
        <v>155330.23000000001</v>
      </c>
      <c r="F23" s="6">
        <v>137833.34</v>
      </c>
      <c r="G23" s="18"/>
      <c r="H23" s="6">
        <f>+E23-F23</f>
        <v>17496.890000000014</v>
      </c>
      <c r="I23" s="25"/>
      <c r="J23" s="6">
        <v>171000</v>
      </c>
    </row>
    <row r="24" spans="1:15" x14ac:dyDescent="0.35">
      <c r="A24" s="1" t="s">
        <v>27</v>
      </c>
      <c r="B24" s="7">
        <v>19492.88</v>
      </c>
      <c r="C24" s="7">
        <v>16325</v>
      </c>
      <c r="D24" s="21"/>
      <c r="E24" s="7">
        <v>139797.96</v>
      </c>
      <c r="F24" s="7">
        <v>120804</v>
      </c>
      <c r="G24" s="21"/>
      <c r="H24" s="7">
        <f>+F24-E24</f>
        <v>-18993.959999999992</v>
      </c>
      <c r="I24" s="26"/>
      <c r="J24" s="7">
        <v>174579</v>
      </c>
    </row>
    <row r="25" spans="1:15" x14ac:dyDescent="0.35">
      <c r="A25" s="2" t="s">
        <v>28</v>
      </c>
      <c r="B25" s="6">
        <f>+B23-B24</f>
        <v>1552.3499999999985</v>
      </c>
      <c r="C25" s="6">
        <f>+C23-C24</f>
        <v>-2658.33</v>
      </c>
      <c r="D25" s="18"/>
      <c r="E25" s="6">
        <f>+E23-E24</f>
        <v>15532.270000000019</v>
      </c>
      <c r="F25" s="6">
        <f t="shared" ref="F25" si="1">+F23-F24</f>
        <v>17029.339999999997</v>
      </c>
      <c r="G25" s="18"/>
      <c r="H25" s="6">
        <f>+H24+H23</f>
        <v>-1497.0699999999779</v>
      </c>
      <c r="I25" s="25"/>
      <c r="J25" s="6">
        <f t="shared" ref="J25" si="2">+J23-J24</f>
        <v>-3579</v>
      </c>
      <c r="L25" s="6"/>
    </row>
    <row r="26" spans="1:15" x14ac:dyDescent="0.35">
      <c r="D26" s="18"/>
      <c r="G26" s="18"/>
      <c r="I26" s="18"/>
    </row>
    <row r="27" spans="1:15" x14ac:dyDescent="0.35">
      <c r="A27" s="1" t="s">
        <v>29</v>
      </c>
      <c r="B27" s="6">
        <v>9603.77</v>
      </c>
      <c r="C27" s="6">
        <v>10000</v>
      </c>
      <c r="D27" s="18"/>
      <c r="E27" s="6">
        <v>63203.65</v>
      </c>
      <c r="F27" s="6">
        <v>52000</v>
      </c>
      <c r="G27" s="18"/>
      <c r="H27" s="6">
        <f>+E27-F27</f>
        <v>11203.650000000001</v>
      </c>
      <c r="I27" s="25"/>
      <c r="J27" s="6">
        <v>70000</v>
      </c>
      <c r="M27" s="6"/>
      <c r="N27" s="6"/>
    </row>
    <row r="28" spans="1:15" x14ac:dyDescent="0.35">
      <c r="A28" s="1" t="s">
        <v>30</v>
      </c>
      <c r="B28" s="7">
        <v>9292.8799999999992</v>
      </c>
      <c r="C28" s="7">
        <v>6700</v>
      </c>
      <c r="D28" s="21"/>
      <c r="E28" s="7">
        <v>51442.69</v>
      </c>
      <c r="F28" s="7">
        <v>43550</v>
      </c>
      <c r="G28" s="21"/>
      <c r="H28" s="7">
        <f>+F28-E28</f>
        <v>-7892.6900000000023</v>
      </c>
      <c r="I28" s="26"/>
      <c r="J28" s="7">
        <v>64900</v>
      </c>
    </row>
    <row r="29" spans="1:15" x14ac:dyDescent="0.35">
      <c r="A29" s="2" t="s">
        <v>31</v>
      </c>
      <c r="B29" s="6">
        <f>+B27-B28</f>
        <v>310.89000000000124</v>
      </c>
      <c r="C29" s="6">
        <f>+C27-C28</f>
        <v>3300</v>
      </c>
      <c r="D29" s="18"/>
      <c r="E29" s="6">
        <f>+E27-E28</f>
        <v>11760.96</v>
      </c>
      <c r="F29" s="6">
        <f t="shared" ref="F29" si="3">+F27-F28</f>
        <v>8450</v>
      </c>
      <c r="G29" s="18"/>
      <c r="H29" s="6">
        <f>+H28+H27</f>
        <v>3310.9599999999991</v>
      </c>
      <c r="I29" s="25"/>
      <c r="J29" s="6">
        <f t="shared" ref="J29" si="4">+J27-J28</f>
        <v>5100</v>
      </c>
    </row>
    <row r="30" spans="1:15" x14ac:dyDescent="0.35">
      <c r="D30" s="18"/>
      <c r="G30" s="18"/>
      <c r="I30" s="18"/>
    </row>
    <row r="31" spans="1:15" x14ac:dyDescent="0.35">
      <c r="A31" s="1" t="s">
        <v>32</v>
      </c>
      <c r="B31" s="6">
        <v>19158.759999999998</v>
      </c>
      <c r="C31" s="6">
        <v>20000</v>
      </c>
      <c r="D31" s="18"/>
      <c r="E31" s="6">
        <v>243558.84</v>
      </c>
      <c r="F31" s="6">
        <v>236400</v>
      </c>
      <c r="G31" s="18"/>
      <c r="H31" s="6">
        <f>+E31-F31</f>
        <v>7158.8399999999965</v>
      </c>
      <c r="I31" s="25"/>
      <c r="J31" s="6">
        <v>298000</v>
      </c>
      <c r="L31" s="6"/>
    </row>
    <row r="32" spans="1:15" x14ac:dyDescent="0.35">
      <c r="A32" s="1" t="s">
        <v>33</v>
      </c>
      <c r="B32" s="7">
        <f>28391.9-1381.65</f>
        <v>27010.25</v>
      </c>
      <c r="C32" s="7">
        <f>23708-1658</f>
        <v>22050</v>
      </c>
      <c r="D32" s="21"/>
      <c r="E32" s="7">
        <f>225145.01-14034.9</f>
        <v>211110.11000000002</v>
      </c>
      <c r="F32" s="7">
        <f>201064-13264</f>
        <v>187800</v>
      </c>
      <c r="G32" s="21"/>
      <c r="H32" s="7">
        <f>+F32-E32</f>
        <v>-23310.110000000015</v>
      </c>
      <c r="I32" s="26"/>
      <c r="J32" s="7">
        <f>305996-19896</f>
        <v>286100</v>
      </c>
      <c r="L32" s="6"/>
      <c r="M32" s="6"/>
      <c r="N32" s="6"/>
    </row>
    <row r="33" spans="1:18" x14ac:dyDescent="0.35">
      <c r="A33" s="2" t="s">
        <v>34</v>
      </c>
      <c r="B33" s="6">
        <f>+B31-B32</f>
        <v>-7851.4900000000016</v>
      </c>
      <c r="C33" s="6">
        <f>+C31-C32</f>
        <v>-2050</v>
      </c>
      <c r="D33" s="18"/>
      <c r="E33" s="6">
        <f>+E31-E32</f>
        <v>32448.729999999981</v>
      </c>
      <c r="F33" s="6">
        <f t="shared" ref="F33" si="5">+F31-F32</f>
        <v>48600</v>
      </c>
      <c r="G33" s="18"/>
      <c r="H33" s="6">
        <f>+H32+H31</f>
        <v>-16151.270000000019</v>
      </c>
      <c r="I33" s="25"/>
      <c r="J33" s="6">
        <f t="shared" ref="J33" si="6">+J31-J32</f>
        <v>11900</v>
      </c>
      <c r="L33" s="6"/>
    </row>
    <row r="34" spans="1:18" x14ac:dyDescent="0.35">
      <c r="A34" s="2"/>
      <c r="B34" s="6"/>
      <c r="C34" s="6"/>
      <c r="D34" s="18"/>
      <c r="E34" s="6"/>
      <c r="F34" s="6"/>
      <c r="G34" s="18"/>
      <c r="I34" s="18"/>
      <c r="J34" s="6"/>
      <c r="L34" s="6"/>
    </row>
    <row r="35" spans="1:18" x14ac:dyDescent="0.35">
      <c r="A35" s="2" t="s">
        <v>35</v>
      </c>
      <c r="B35" s="7">
        <f>+B33+B29+B25+B20</f>
        <v>-87595.550000000032</v>
      </c>
      <c r="C35" s="7">
        <f>+C33+C29+C25+C20</f>
        <v>-93272.66</v>
      </c>
      <c r="D35" s="21"/>
      <c r="E35" s="7">
        <f>+E33+E29+E25+E20</f>
        <v>-381468.22999999992</v>
      </c>
      <c r="F35" s="7">
        <f>+F33+F29+F25+F20</f>
        <v>-212266.32000000004</v>
      </c>
      <c r="G35" s="21"/>
      <c r="H35" s="7">
        <f>+E35-F35</f>
        <v>-169201.90999999989</v>
      </c>
      <c r="I35" s="26"/>
      <c r="J35" s="7">
        <f>+J33+J29+J25+J20</f>
        <v>-231608</v>
      </c>
      <c r="L35" s="6"/>
      <c r="M35" s="6"/>
      <c r="N35" s="6"/>
      <c r="O35" s="6"/>
      <c r="P35" s="6"/>
      <c r="Q35" s="6"/>
    </row>
    <row r="36" spans="1:18" x14ac:dyDescent="0.35">
      <c r="A36" s="2"/>
      <c r="B36" s="6"/>
      <c r="C36" s="6"/>
      <c r="D36" s="18"/>
      <c r="E36" s="6"/>
      <c r="F36" s="6"/>
      <c r="G36" s="18"/>
      <c r="I36" s="18"/>
      <c r="J36" s="6"/>
      <c r="L36" s="6"/>
      <c r="M36" s="6"/>
      <c r="N36" s="6"/>
    </row>
    <row r="37" spans="1:18" x14ac:dyDescent="0.35">
      <c r="A37" s="2" t="s">
        <v>36</v>
      </c>
      <c r="B37" s="6"/>
      <c r="D37" s="18"/>
      <c r="G37" s="18"/>
      <c r="I37" s="18"/>
      <c r="L37" s="6"/>
      <c r="M37" s="6"/>
      <c r="N37" s="6"/>
      <c r="P37" s="6"/>
      <c r="Q37" s="6"/>
    </row>
    <row r="38" spans="1:18" x14ac:dyDescent="0.35">
      <c r="A38" s="1" t="s">
        <v>37</v>
      </c>
      <c r="B38" s="6">
        <v>1236.56</v>
      </c>
      <c r="C38" s="6">
        <v>0</v>
      </c>
      <c r="D38" s="18"/>
      <c r="E38" s="6">
        <v>8906.56</v>
      </c>
      <c r="F38" s="6">
        <v>0</v>
      </c>
      <c r="G38" s="18"/>
      <c r="H38" s="6">
        <f>+E38-F38</f>
        <v>8906.56</v>
      </c>
      <c r="I38" s="25"/>
      <c r="J38" s="6">
        <v>0</v>
      </c>
      <c r="L38" s="6"/>
      <c r="M38" s="6"/>
      <c r="N38" s="6"/>
      <c r="O38" s="6"/>
      <c r="P38" s="6"/>
      <c r="Q38" s="6"/>
    </row>
    <row r="39" spans="1:18" x14ac:dyDescent="0.35">
      <c r="A39" s="1" t="s">
        <v>48</v>
      </c>
      <c r="B39" s="6">
        <v>2790</v>
      </c>
      <c r="C39" s="6">
        <v>0</v>
      </c>
      <c r="D39" s="18"/>
      <c r="E39" s="6">
        <v>60461.16</v>
      </c>
      <c r="F39" s="6">
        <v>0</v>
      </c>
      <c r="G39" s="18"/>
      <c r="H39" s="6">
        <f>+E39-F39</f>
        <v>60461.16</v>
      </c>
      <c r="I39" s="25">
        <v>0</v>
      </c>
      <c r="J39" s="6">
        <v>0</v>
      </c>
      <c r="L39" s="6"/>
      <c r="M39" s="6"/>
      <c r="N39" s="6"/>
      <c r="P39" s="6"/>
      <c r="Q39" s="6"/>
    </row>
    <row r="40" spans="1:18" x14ac:dyDescent="0.35">
      <c r="A40" s="1" t="s">
        <v>42</v>
      </c>
      <c r="B40" s="6">
        <v>0</v>
      </c>
      <c r="C40" s="6">
        <v>0</v>
      </c>
      <c r="D40" s="18"/>
      <c r="E40" s="6">
        <v>0</v>
      </c>
      <c r="F40" s="6">
        <v>0</v>
      </c>
      <c r="G40" s="18"/>
      <c r="H40" s="6">
        <f>+E40-F40</f>
        <v>0</v>
      </c>
      <c r="I40" s="25"/>
      <c r="J40" s="6">
        <v>0</v>
      </c>
      <c r="L40" s="6"/>
      <c r="M40" s="6"/>
      <c r="N40" s="6"/>
      <c r="P40" s="6"/>
      <c r="Q40" s="6"/>
    </row>
    <row r="41" spans="1:18" x14ac:dyDescent="0.35">
      <c r="A41" s="1" t="s">
        <v>43</v>
      </c>
      <c r="B41" s="10">
        <f>SUM(B38:B40)</f>
        <v>4026.56</v>
      </c>
      <c r="C41" s="10">
        <f>SUM(C38:C40)</f>
        <v>0</v>
      </c>
      <c r="D41" s="23"/>
      <c r="E41" s="10">
        <f>SUM(E38:E40)</f>
        <v>69367.72</v>
      </c>
      <c r="F41" s="10">
        <f>SUM(F38:F40)</f>
        <v>0</v>
      </c>
      <c r="G41" s="23"/>
      <c r="H41" s="7">
        <f>+E41-F41</f>
        <v>69367.72</v>
      </c>
      <c r="I41" s="27"/>
      <c r="J41" s="10">
        <v>0</v>
      </c>
      <c r="L41" s="6"/>
      <c r="M41" s="6"/>
      <c r="N41" s="6"/>
      <c r="P41" s="6"/>
      <c r="Q41" s="6"/>
    </row>
    <row r="42" spans="1:18" x14ac:dyDescent="0.35">
      <c r="A42" s="1" t="s">
        <v>39</v>
      </c>
      <c r="B42" s="6">
        <v>0</v>
      </c>
      <c r="C42" s="6">
        <v>0</v>
      </c>
      <c r="D42" s="18"/>
      <c r="E42" s="6">
        <v>47136.17</v>
      </c>
      <c r="F42" s="6">
        <v>0</v>
      </c>
      <c r="G42" s="18"/>
      <c r="H42" s="6">
        <f>+F42-E42</f>
        <v>-47136.17</v>
      </c>
      <c r="I42" s="25"/>
      <c r="J42" s="6">
        <f>SUM(J38:J41)</f>
        <v>0</v>
      </c>
      <c r="L42" s="6"/>
      <c r="M42" s="6"/>
      <c r="N42" s="6"/>
      <c r="P42" s="6" t="s">
        <v>50</v>
      </c>
      <c r="Q42" s="6"/>
      <c r="R42" s="6"/>
    </row>
    <row r="43" spans="1:18" x14ac:dyDescent="0.35">
      <c r="A43" s="1" t="s">
        <v>38</v>
      </c>
      <c r="B43" s="6">
        <v>9102.41</v>
      </c>
      <c r="C43" s="6">
        <v>2085</v>
      </c>
      <c r="D43" s="18"/>
      <c r="E43" s="6">
        <v>212914.85</v>
      </c>
      <c r="F43" s="6">
        <v>16680</v>
      </c>
      <c r="G43" s="18"/>
      <c r="H43" s="6">
        <f>+F43-E43</f>
        <v>-196234.85</v>
      </c>
      <c r="I43" s="25"/>
      <c r="J43" s="6">
        <v>25000</v>
      </c>
      <c r="L43" s="6">
        <f>+B41+B31+B27+B23+B15+B10+B50</f>
        <v>252518.07</v>
      </c>
      <c r="M43" s="6">
        <f>+C41+C31+C27+C23+C15+C10+C50</f>
        <v>221939.34</v>
      </c>
      <c r="N43" s="6">
        <f>+E41+E31+E27+E23+E15+E10+E50</f>
        <v>2517964.3000000003</v>
      </c>
      <c r="O43" s="6">
        <f>+F41+F31+F27+F23+F15+F10+F50</f>
        <v>2496338.6799999997</v>
      </c>
      <c r="P43" s="6">
        <f>+J41+J31+J27+J23+J15+J10+J50</f>
        <v>3804620</v>
      </c>
      <c r="Q43" s="6"/>
    </row>
    <row r="44" spans="1:18" x14ac:dyDescent="0.35">
      <c r="A44" s="2" t="s">
        <v>40</v>
      </c>
      <c r="B44" s="10">
        <f>+B41-B43-B42</f>
        <v>-5075.8500000000004</v>
      </c>
      <c r="C44" s="10">
        <f>+C38+C39-C43-C42</f>
        <v>-2085</v>
      </c>
      <c r="D44" s="23"/>
      <c r="E44" s="10">
        <f>+E41-E43-E42</f>
        <v>-190683.3</v>
      </c>
      <c r="F44" s="10">
        <f>+F41-F43-F42</f>
        <v>-16680</v>
      </c>
      <c r="G44" s="23"/>
      <c r="H44" s="10">
        <f>+H41+H43+H42</f>
        <v>-174003.3</v>
      </c>
      <c r="I44" s="27"/>
      <c r="J44" s="10">
        <f>+J41-J43-J42</f>
        <v>-25000</v>
      </c>
      <c r="L44" s="6"/>
      <c r="M44" s="6"/>
      <c r="N44" s="6"/>
      <c r="O44" s="6"/>
      <c r="P44" s="6"/>
      <c r="Q44" s="6"/>
    </row>
    <row r="45" spans="1:18" x14ac:dyDescent="0.35">
      <c r="D45" s="18"/>
      <c r="G45" s="18"/>
      <c r="I45" s="18"/>
      <c r="M45" s="6"/>
      <c r="N45" s="6"/>
      <c r="O45" s="6"/>
      <c r="P45" s="6">
        <f>+J43+J32+J28+J24+J16+J11</f>
        <v>3941228</v>
      </c>
      <c r="Q45" s="6"/>
    </row>
    <row r="46" spans="1:18" ht="21.75" thickBot="1" x14ac:dyDescent="0.4">
      <c r="A46" s="2" t="s">
        <v>41</v>
      </c>
      <c r="B46" s="11">
        <f>+B44+B35</f>
        <v>-92671.400000000038</v>
      </c>
      <c r="C46" s="11">
        <f>+C44+C35</f>
        <v>-95357.66</v>
      </c>
      <c r="D46" s="24"/>
      <c r="E46" s="11">
        <f>+E44+E35</f>
        <v>-572151.52999999991</v>
      </c>
      <c r="F46" s="11">
        <f>+F44+F35</f>
        <v>-228946.32000000004</v>
      </c>
      <c r="G46" s="24"/>
      <c r="H46" s="11">
        <f>+H44+H35</f>
        <v>-343205.20999999985</v>
      </c>
      <c r="I46" s="28"/>
      <c r="J46" s="11">
        <f>+J44+J35</f>
        <v>-256608</v>
      </c>
      <c r="L46" s="6"/>
      <c r="M46" s="6"/>
      <c r="N46" s="6"/>
      <c r="O46" s="6"/>
      <c r="P46" s="6"/>
      <c r="Q46" s="6"/>
    </row>
    <row r="47" spans="1:18" ht="21.75" thickTop="1" x14ac:dyDescent="0.35">
      <c r="L47" s="6"/>
      <c r="N47" s="6"/>
      <c r="Q47" s="6"/>
      <c r="R47" s="6"/>
    </row>
    <row r="48" spans="1:18" x14ac:dyDescent="0.35">
      <c r="B48" s="16"/>
      <c r="C48" s="16"/>
      <c r="D48" s="6"/>
      <c r="E48" s="6"/>
      <c r="F48" s="6"/>
      <c r="G48" s="6"/>
      <c r="J48" s="6"/>
      <c r="L48" s="6"/>
      <c r="M48" s="6"/>
      <c r="N48" s="6"/>
      <c r="O48" s="6"/>
      <c r="P48" s="6"/>
    </row>
    <row r="49" spans="1:18" ht="23.25" x14ac:dyDescent="0.5">
      <c r="A49" s="2" t="s">
        <v>44</v>
      </c>
      <c r="B49" s="17"/>
      <c r="C49" s="17"/>
      <c r="D49" s="6"/>
      <c r="E49" s="6"/>
      <c r="F49" s="6"/>
      <c r="G49" s="6"/>
      <c r="H49" s="6"/>
      <c r="J49" s="6"/>
      <c r="L49" s="6"/>
      <c r="Q49" s="6"/>
      <c r="R49" s="6"/>
    </row>
    <row r="50" spans="1:18" x14ac:dyDescent="0.35">
      <c r="A50" s="1" t="s">
        <v>15</v>
      </c>
      <c r="B50" s="6">
        <v>21213.33</v>
      </c>
      <c r="C50" s="6">
        <v>10000</v>
      </c>
      <c r="D50" s="18"/>
      <c r="E50" s="6">
        <v>105202.83</v>
      </c>
      <c r="F50" s="6">
        <v>80000</v>
      </c>
      <c r="G50" s="18"/>
      <c r="H50" s="6">
        <f>+E50-F50</f>
        <v>25202.83</v>
      </c>
      <c r="I50" s="25"/>
      <c r="J50" s="6">
        <v>120000</v>
      </c>
      <c r="L50" s="6"/>
      <c r="P50" s="6"/>
    </row>
    <row r="51" spans="1:18" x14ac:dyDescent="0.35">
      <c r="A51" s="1" t="s">
        <v>45</v>
      </c>
      <c r="B51" s="8">
        <v>-1320</v>
      </c>
      <c r="C51" s="8">
        <v>-1942</v>
      </c>
      <c r="D51" s="19"/>
      <c r="E51" s="8">
        <v>-10525</v>
      </c>
      <c r="F51" s="8">
        <v>-16509</v>
      </c>
      <c r="G51" s="19"/>
      <c r="H51" s="8">
        <f>+E51-F51</f>
        <v>5984</v>
      </c>
      <c r="I51" s="22"/>
      <c r="J51" s="8">
        <v>-25250</v>
      </c>
      <c r="L51" s="6"/>
      <c r="M51" s="6"/>
      <c r="N51" s="6"/>
    </row>
    <row r="52" spans="1:18" x14ac:dyDescent="0.35">
      <c r="B52" s="12">
        <f>+B50+B51</f>
        <v>19893.330000000002</v>
      </c>
      <c r="C52" s="12">
        <f>+C50+C51</f>
        <v>8058</v>
      </c>
      <c r="D52" s="20">
        <v>0</v>
      </c>
      <c r="E52" s="12">
        <f>+E51+E50</f>
        <v>94677.83</v>
      </c>
      <c r="F52" s="12">
        <f>+F50+F51</f>
        <v>63491</v>
      </c>
      <c r="G52" s="20"/>
      <c r="H52" s="12">
        <f>+H50+H51</f>
        <v>31186.83</v>
      </c>
      <c r="I52" s="29"/>
      <c r="J52" s="12">
        <f>SUM(J50:J51)</f>
        <v>94750</v>
      </c>
      <c r="L52" s="6"/>
    </row>
    <row r="53" spans="1:18" x14ac:dyDescent="0.35">
      <c r="B53" s="6"/>
      <c r="C53" s="6"/>
      <c r="D53" s="6"/>
      <c r="E53" s="6"/>
      <c r="F53" s="6"/>
      <c r="G53" s="6"/>
      <c r="J53" s="6"/>
      <c r="M53" s="6"/>
    </row>
    <row r="54" spans="1:18" x14ac:dyDescent="0.35">
      <c r="A54" s="1" t="s">
        <v>46</v>
      </c>
      <c r="B54" s="12">
        <f>+B46+B52</f>
        <v>-72778.070000000036</v>
      </c>
      <c r="C54" s="12">
        <f>+C46+C52</f>
        <v>-87299.66</v>
      </c>
      <c r="D54" s="12"/>
      <c r="E54" s="12">
        <f>+E46+E52</f>
        <v>-477473.6999999999</v>
      </c>
      <c r="F54" s="12">
        <f>+F46+F52</f>
        <v>-165455.32000000004</v>
      </c>
      <c r="G54" s="12"/>
      <c r="H54" s="12">
        <f>+H46+H52</f>
        <v>-312018.37999999983</v>
      </c>
      <c r="I54" s="33"/>
      <c r="J54" s="12">
        <f>+J46+J52</f>
        <v>-161858</v>
      </c>
    </row>
    <row r="55" spans="1:18" x14ac:dyDescent="0.35">
      <c r="B55" s="6"/>
      <c r="C55" s="6"/>
      <c r="D55" s="6"/>
      <c r="E55" s="6"/>
      <c r="F55" s="6"/>
      <c r="G55" s="6"/>
      <c r="H55" s="6"/>
      <c r="J55" s="6"/>
    </row>
    <row r="56" spans="1:18" x14ac:dyDescent="0.35">
      <c r="B56" s="6"/>
      <c r="C56" s="6"/>
      <c r="D56" s="6"/>
      <c r="E56" s="6"/>
      <c r="F56" s="6"/>
      <c r="G56" s="6"/>
      <c r="J56" s="6"/>
    </row>
    <row r="57" spans="1:18" x14ac:dyDescent="0.35">
      <c r="B57" s="6"/>
      <c r="C57" s="6"/>
      <c r="D57" s="6"/>
      <c r="E57" s="6"/>
      <c r="F57" s="6"/>
      <c r="G57" s="6"/>
      <c r="J57" s="6"/>
    </row>
    <row r="58" spans="1:18" x14ac:dyDescent="0.35">
      <c r="B58" s="37"/>
      <c r="C58" s="37"/>
      <c r="D58" s="6"/>
      <c r="E58" s="6"/>
      <c r="F58" s="8"/>
      <c r="G58" s="6"/>
      <c r="H58" s="6"/>
      <c r="I58" s="6"/>
      <c r="J58" s="6"/>
    </row>
    <row r="59" spans="1:18" x14ac:dyDescent="0.35">
      <c r="C59" s="30"/>
      <c r="D59" s="6"/>
      <c r="E59" s="6"/>
      <c r="F59" s="30"/>
      <c r="G59" s="6"/>
      <c r="H59" s="6"/>
      <c r="I59" s="6"/>
      <c r="J59" s="6"/>
    </row>
    <row r="60" spans="1:18" ht="23.25" x14ac:dyDescent="0.5">
      <c r="B60" s="17"/>
      <c r="C60" s="17"/>
      <c r="D60" s="6"/>
      <c r="E60" s="6"/>
      <c r="F60" s="31"/>
      <c r="G60" s="6"/>
      <c r="H60" s="6"/>
      <c r="I60" s="6"/>
      <c r="J60" s="6"/>
      <c r="L60" s="6"/>
    </row>
    <row r="62" spans="1:18" ht="23.25" x14ac:dyDescent="0.5">
      <c r="A62" s="2"/>
      <c r="B62" s="32"/>
      <c r="C62" s="6"/>
      <c r="E62" s="6"/>
      <c r="F62" s="6"/>
    </row>
    <row r="63" spans="1:18" x14ac:dyDescent="0.35">
      <c r="B63" s="6"/>
      <c r="C63" s="6"/>
      <c r="E63" s="6"/>
      <c r="F63" s="6"/>
    </row>
    <row r="64" spans="1:18" x14ac:dyDescent="0.35">
      <c r="B64" s="8"/>
      <c r="E64" s="6"/>
      <c r="F64" s="6"/>
    </row>
    <row r="65" spans="1:10" x14ac:dyDescent="0.35">
      <c r="B65" s="12"/>
    </row>
    <row r="72" spans="1:10" x14ac:dyDescent="0.35">
      <c r="B72" s="13"/>
      <c r="C72" s="13"/>
      <c r="D72" s="13"/>
      <c r="E72" s="13"/>
      <c r="F72" s="13"/>
      <c r="J72" s="13"/>
    </row>
    <row r="73" spans="1:10" x14ac:dyDescent="0.35">
      <c r="B73" s="14"/>
      <c r="C73" s="14"/>
      <c r="D73" s="13"/>
      <c r="E73" s="14"/>
      <c r="F73" s="14"/>
      <c r="J73" s="14"/>
    </row>
    <row r="74" spans="1:10" x14ac:dyDescent="0.35">
      <c r="B74" s="13"/>
      <c r="C74" s="13"/>
      <c r="D74" s="13"/>
      <c r="E74" s="13"/>
      <c r="F74" s="13"/>
      <c r="J74" s="13"/>
    </row>
    <row r="75" spans="1:10" x14ac:dyDescent="0.35">
      <c r="B75" s="13"/>
      <c r="C75" s="13"/>
      <c r="E75" s="13"/>
      <c r="F75" s="13"/>
      <c r="J75" s="13"/>
    </row>
    <row r="76" spans="1:10" x14ac:dyDescent="0.35">
      <c r="A76" s="15"/>
      <c r="B76" s="13"/>
      <c r="C76" s="13"/>
      <c r="E76" s="13"/>
      <c r="F76" s="13"/>
      <c r="J76" s="13"/>
    </row>
    <row r="77" spans="1:10" x14ac:dyDescent="0.35">
      <c r="B77" s="14"/>
      <c r="C77" s="14"/>
      <c r="E77" s="14"/>
      <c r="F77" s="14"/>
      <c r="J77" s="14"/>
    </row>
  </sheetData>
  <mergeCells count="3">
    <mergeCell ref="B1:J1"/>
    <mergeCell ref="B5:C5"/>
    <mergeCell ref="E5:F5"/>
  </mergeCells>
  <pageMargins left="0.25" right="0.25" top="0.75" bottom="0.75" header="0.3" footer="0.3"/>
  <pageSetup scale="46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gahagen</dc:creator>
  <cp:lastModifiedBy>Ruth Becker</cp:lastModifiedBy>
  <cp:lastPrinted>2024-01-17T20:18:41Z</cp:lastPrinted>
  <dcterms:created xsi:type="dcterms:W3CDTF">2020-10-09T05:50:13Z</dcterms:created>
  <dcterms:modified xsi:type="dcterms:W3CDTF">2024-03-19T16:05:08Z</dcterms:modified>
</cp:coreProperties>
</file>